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Curso ENPC_José Granja Soto\"/>
    </mc:Choice>
  </mc:AlternateContent>
  <xr:revisionPtr revIDLastSave="0" documentId="13_ncr:1_{F54DF60B-80D5-452C-ADF2-6E7751884EF8}" xr6:coauthVersionLast="47" xr6:coauthVersionMax="47" xr10:uidLastSave="{00000000-0000-0000-0000-000000000000}"/>
  <bookViews>
    <workbookView xWindow="-108" yWindow="-108" windowWidth="23256" windowHeight="12456" xr2:uid="{00000000-000D-0000-FFFF-FFFF00000000}"/>
  </bookViews>
  <sheets>
    <sheet name="Introducir Datos" sheetId="1" r:id="rId1"/>
    <sheet name="Resultados" sheetId="2" r:id="rId2"/>
    <sheet name="Meseri" sheetId="3" r:id="rId3"/>
    <sheet name="Impacto de objeto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 r="C26" i="1"/>
  <c r="C25" i="1"/>
  <c r="C24" i="1"/>
  <c r="C23" i="1"/>
  <c r="C22" i="1"/>
  <c r="B6" i="4" l="1"/>
  <c r="B8" i="4"/>
  <c r="G8" i="3"/>
  <c r="G13" i="3"/>
  <c r="G20" i="3"/>
  <c r="G24" i="3"/>
  <c r="G28" i="3"/>
  <c r="G34" i="3"/>
  <c r="G39" i="3"/>
  <c r="G43" i="3"/>
  <c r="G48" i="3"/>
  <c r="G52" i="3"/>
  <c r="G56" i="3"/>
  <c r="G60" i="3"/>
  <c r="G64" i="3"/>
  <c r="G68" i="3"/>
  <c r="G72" i="3"/>
  <c r="G76" i="3"/>
  <c r="G80" i="3"/>
  <c r="G84" i="3"/>
  <c r="G87" i="3" s="1"/>
  <c r="F87" i="3"/>
  <c r="G90" i="3"/>
  <c r="G92" i="3"/>
  <c r="G94" i="3"/>
  <c r="G101" i="3" s="1"/>
  <c r="G95" i="3"/>
  <c r="G96" i="3"/>
  <c r="G98" i="3"/>
  <c r="G99" i="3"/>
  <c r="G100" i="3"/>
  <c r="F101" i="3"/>
  <c r="F103" i="3"/>
  <c r="F104" i="3"/>
  <c r="A6" i="2" l="1"/>
  <c r="A10" i="2" l="1"/>
  <c r="C46" i="1" l="1"/>
  <c r="C45" i="1"/>
  <c r="C44" i="1"/>
  <c r="C43" i="1"/>
  <c r="C42" i="1"/>
  <c r="C41" i="1"/>
  <c r="C40" i="1"/>
  <c r="C39" i="1"/>
  <c r="C38" i="1"/>
  <c r="C37" i="1"/>
  <c r="C36" i="1"/>
  <c r="C35" i="1"/>
  <c r="C34" i="1"/>
  <c r="C33" i="1"/>
  <c r="C32" i="1"/>
  <c r="C31" i="1"/>
  <c r="C30" i="1"/>
  <c r="C29" i="1"/>
  <c r="C28" i="1"/>
  <c r="C21" i="1"/>
  <c r="C20" i="1"/>
  <c r="C19" i="1"/>
  <c r="C18" i="1"/>
  <c r="C17" i="1"/>
  <c r="C16" i="1"/>
  <c r="C15" i="1"/>
  <c r="C14" i="1"/>
  <c r="C13" i="1" l="1"/>
  <c r="C12" i="1"/>
  <c r="C11" i="1"/>
  <c r="C10" i="1"/>
  <c r="C9" i="1"/>
  <c r="C8" i="1"/>
  <c r="C7" i="1"/>
  <c r="C6" i="1"/>
  <c r="C5" i="1"/>
  <c r="A2" i="2" l="1"/>
  <c r="C3" i="2" s="1"/>
  <c r="C9" i="2" s="1"/>
  <c r="E3" i="2" l="1"/>
  <c r="E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GRANJA SOTO</author>
  </authors>
  <commentList>
    <comment ref="B4" authorId="0" shapeId="0" xr:uid="{00000000-0006-0000-0000-000001000000}">
      <text>
        <r>
          <rPr>
            <b/>
            <sz val="9"/>
            <color indexed="81"/>
            <rFont val="Century Gothic"/>
            <family val="2"/>
          </rPr>
          <t>Zonas de ocupación ocasional y accesibles únicamente a efectos de mantenimiento: salas de máquinas, locales para material de limpieza, etc.</t>
        </r>
      </text>
    </comment>
    <comment ref="B5" authorId="0" shapeId="0" xr:uid="{00000000-0006-0000-0000-000002000000}">
      <text>
        <r>
          <rPr>
            <b/>
            <sz val="9"/>
            <color indexed="81"/>
            <rFont val="Tahoma"/>
            <family val="2"/>
          </rPr>
          <t>Aseos de Planta</t>
        </r>
      </text>
    </comment>
    <comment ref="B6" authorId="0" shapeId="0" xr:uid="{00000000-0006-0000-0000-000003000000}">
      <text>
        <r>
          <rPr>
            <b/>
            <sz val="9"/>
            <color indexed="81"/>
            <rFont val="Century Gothic"/>
            <family val="2"/>
          </rPr>
          <t>Plantas de vivienda</t>
        </r>
      </text>
    </comment>
    <comment ref="B7" authorId="0" shapeId="0" xr:uid="{00000000-0006-0000-0000-000004000000}">
      <text>
        <r>
          <rPr>
            <b/>
            <sz val="9"/>
            <color indexed="81"/>
            <rFont val="Century Gothic"/>
            <family val="2"/>
          </rPr>
          <t>Zonas de alojamiento</t>
        </r>
      </text>
    </comment>
    <comment ref="B8" authorId="0" shapeId="0" xr:uid="{00000000-0006-0000-0000-000005000000}">
      <text>
        <r>
          <rPr>
            <b/>
            <sz val="9"/>
            <color indexed="81"/>
            <rFont val="Century Gothic"/>
            <family val="2"/>
          </rPr>
          <t>Salones de uso múltiple</t>
        </r>
      </text>
    </comment>
    <comment ref="B9" authorId="0" shapeId="0" xr:uid="{00000000-0006-0000-0000-000006000000}">
      <text>
        <r>
          <rPr>
            <b/>
            <sz val="9"/>
            <color indexed="81"/>
            <rFont val="Century Gothic"/>
            <family val="2"/>
          </rPr>
          <t>Vestíbulos generales y zonas generales de uso público en plantas de sótano, baja y entreplanta</t>
        </r>
      </text>
    </comment>
    <comment ref="B10" authorId="0" shapeId="0" xr:uid="{00000000-0006-0000-0000-000007000000}">
      <text>
        <r>
          <rPr>
            <b/>
            <sz val="9"/>
            <color indexed="81"/>
            <rFont val="Century Gothic"/>
            <family val="2"/>
          </rPr>
          <t xml:space="preserve">Vinculado a una actividad sujeta a horarios: comercial, espectáculos, oficina, etc. </t>
        </r>
      </text>
    </comment>
    <comment ref="B11" authorId="0" shapeId="0" xr:uid="{00000000-0006-0000-0000-000008000000}">
      <text>
        <r>
          <rPr>
            <b/>
            <sz val="9"/>
            <color indexed="81"/>
            <rFont val="Century Gothic"/>
            <family val="2"/>
          </rPr>
          <t>En otros casos</t>
        </r>
      </text>
    </comment>
    <comment ref="B12" authorId="0" shapeId="0" xr:uid="{00000000-0006-0000-0000-000009000000}">
      <text>
        <r>
          <rPr>
            <b/>
            <sz val="9"/>
            <color indexed="81"/>
            <rFont val="Century Gothic"/>
            <family val="2"/>
          </rPr>
          <t>Plantas o zonas de oficinas</t>
        </r>
      </text>
    </comment>
    <comment ref="B13" authorId="0" shapeId="0" xr:uid="{00000000-0006-0000-0000-00000A000000}">
      <text>
        <r>
          <rPr>
            <b/>
            <sz val="9"/>
            <color indexed="81"/>
            <rFont val="Century Gothic"/>
            <family val="2"/>
          </rPr>
          <t>Vestíbulos generales y zonas de uso público</t>
        </r>
      </text>
    </comment>
    <comment ref="B14" authorId="0" shapeId="0" xr:uid="{00000000-0006-0000-0000-00000B000000}">
      <text>
        <r>
          <rPr>
            <b/>
            <sz val="9"/>
            <color indexed="81"/>
            <rFont val="Century Gothic"/>
            <family val="2"/>
          </rPr>
          <t>Conjunto de planta o edificio</t>
        </r>
      </text>
    </comment>
    <comment ref="B15" authorId="0" shapeId="0" xr:uid="{00000000-0006-0000-0000-00000C000000}">
      <text>
        <r>
          <rPr>
            <b/>
            <sz val="9"/>
            <color indexed="81"/>
            <rFont val="Century Gothic"/>
            <family val="2"/>
          </rPr>
          <t>Locales diferentes de aulas, como laboratorios, talleres, gimnasios, salas de
dibujo, etc.</t>
        </r>
      </text>
    </comment>
    <comment ref="B16" authorId="0" shapeId="0" xr:uid="{00000000-0006-0000-0000-00000D000000}">
      <text>
        <r>
          <rPr>
            <b/>
            <sz val="9"/>
            <color indexed="81"/>
            <rFont val="Century Gothic"/>
            <family val="2"/>
          </rPr>
          <t>Aulas (excepto de escuelas infantiles)</t>
        </r>
      </text>
    </comment>
    <comment ref="B17" authorId="0" shapeId="0" xr:uid="{00000000-0006-0000-0000-00000E000000}">
      <text>
        <r>
          <rPr>
            <b/>
            <sz val="9"/>
            <color indexed="81"/>
            <rFont val="Century Gothic"/>
            <family val="2"/>
          </rPr>
          <t xml:space="preserve">Aulas de escuelas infantiles y salas de lectura de bibliotecas </t>
        </r>
      </text>
    </comment>
    <comment ref="B18" authorId="0" shapeId="0" xr:uid="{00000000-0006-0000-0000-00000F000000}">
      <text>
        <r>
          <rPr>
            <b/>
            <sz val="9"/>
            <color indexed="81"/>
            <rFont val="Century Gothic"/>
            <family val="2"/>
          </rPr>
          <t>Salas de espera</t>
        </r>
      </text>
    </comment>
    <comment ref="B19" authorId="0" shapeId="0" xr:uid="{00000000-0006-0000-0000-000010000000}">
      <text>
        <r>
          <rPr>
            <b/>
            <sz val="9"/>
            <color indexed="81"/>
            <rFont val="Century Gothic"/>
            <family val="2"/>
          </rPr>
          <t>Zonas de hospitalización</t>
        </r>
      </text>
    </comment>
    <comment ref="B20" authorId="0" shapeId="0" xr:uid="{00000000-0006-0000-0000-000011000000}">
      <text>
        <r>
          <rPr>
            <b/>
            <sz val="9"/>
            <color indexed="81"/>
            <rFont val="Century Gothic"/>
            <family val="2"/>
          </rPr>
          <t>Servicios ambulatorios y de diagnóstico</t>
        </r>
      </text>
    </comment>
    <comment ref="B21" authorId="0" shapeId="0" xr:uid="{00000000-0006-0000-0000-000012000000}">
      <text>
        <r>
          <rPr>
            <b/>
            <sz val="9"/>
            <color indexed="81"/>
            <rFont val="Century Gothic"/>
            <family val="2"/>
          </rPr>
          <t xml:space="preserve">Zonas destinadas a tratamiento a pacientes internados </t>
        </r>
      </text>
    </comment>
    <comment ref="B22" authorId="0" shapeId="0" xr:uid="{00000000-0006-0000-0000-000013000000}">
      <text>
        <r>
          <rPr>
            <b/>
            <sz val="9"/>
            <color indexed="81"/>
            <rFont val="Century Gothic"/>
            <family val="2"/>
          </rPr>
          <t xml:space="preserve">En establecimientos comerciales:
       - áreas de ventas en plantas de sótano, baja y entreplanta </t>
        </r>
      </text>
    </comment>
    <comment ref="B23" authorId="0" shapeId="0" xr:uid="{00000000-0006-0000-0000-000014000000}">
      <text>
        <r>
          <rPr>
            <b/>
            <sz val="9"/>
            <color indexed="81"/>
            <rFont val="Century Gothic"/>
            <family val="2"/>
          </rPr>
          <t xml:space="preserve">En establecimientos comerciales:
       -  áreas de ventas en plantas diferentes de las anteriores </t>
        </r>
      </text>
    </comment>
    <comment ref="B24" authorId="0" shapeId="0" xr:uid="{00000000-0006-0000-0000-000015000000}">
      <text>
        <r>
          <rPr>
            <b/>
            <sz val="9"/>
            <color indexed="81"/>
            <rFont val="Century Gothic"/>
            <family val="2"/>
          </rPr>
          <t>En zonas comunes de centros comerciales: 
          - mercados y galerías de alimentación</t>
        </r>
      </text>
    </comment>
    <comment ref="B25" authorId="0" shapeId="0" xr:uid="{00000000-0006-0000-0000-000016000000}">
      <text>
        <r>
          <rPr>
            <b/>
            <sz val="9"/>
            <color indexed="81"/>
            <rFont val="Century Gothic"/>
            <family val="2"/>
          </rPr>
          <t>En zonas comunes de centros comerciales:
          - plantas de sótano, baja y entreplanta o en cualquier otra con acceso desde
el espacio exterior</t>
        </r>
      </text>
    </comment>
    <comment ref="B26" authorId="0" shapeId="0" xr:uid="{00000000-0006-0000-0000-000017000000}">
      <text>
        <r>
          <rPr>
            <b/>
            <sz val="9"/>
            <color indexed="81"/>
            <rFont val="Century Gothic"/>
            <family val="2"/>
          </rPr>
          <t xml:space="preserve">En zonas comunes de centros comerciales:
           - plantas diferentes de las anteriores </t>
        </r>
      </text>
    </comment>
    <comment ref="B27" authorId="0" shapeId="0" xr:uid="{00000000-0006-0000-0000-000018000000}">
      <text>
        <r>
          <rPr>
            <b/>
            <sz val="9"/>
            <color indexed="81"/>
            <rFont val="Century Gothic"/>
            <family val="2"/>
          </rPr>
          <t xml:space="preserve">En áreas de venta en las que no sea previsible gran afluencia de público, tales como exposición y venta de muebles, vehículos, etc. </t>
        </r>
      </text>
    </comment>
    <comment ref="B28" authorId="0" shapeId="0" xr:uid="{00000000-0006-0000-0000-000019000000}">
      <text>
        <r>
          <rPr>
            <b/>
            <sz val="9"/>
            <color indexed="81"/>
            <rFont val="Century Gothic"/>
            <family val="2"/>
          </rPr>
          <t>Zonas destinadas a espectadores sentados:
          - con asientos definidos en el proyecto</t>
        </r>
      </text>
    </comment>
    <comment ref="C28" authorId="0" shapeId="0" xr:uid="{00000000-0006-0000-0000-00001A000000}">
      <text>
        <r>
          <rPr>
            <b/>
            <sz val="9"/>
            <color indexed="81"/>
            <rFont val="Century Gothic"/>
            <family val="2"/>
          </rPr>
          <t>1 persona por asiento</t>
        </r>
      </text>
    </comment>
    <comment ref="B29" authorId="0" shapeId="0" xr:uid="{00000000-0006-0000-0000-00001B000000}">
      <text>
        <r>
          <rPr>
            <b/>
            <sz val="9"/>
            <color indexed="81"/>
            <rFont val="Century Gothic"/>
            <family val="2"/>
          </rPr>
          <t xml:space="preserve">Zonas destinadas a espectadores sentados:
           - sin asientos definidos en el proyecto  </t>
        </r>
      </text>
    </comment>
    <comment ref="B30" authorId="0" shapeId="0" xr:uid="{00000000-0006-0000-0000-00001C000000}">
      <text>
        <r>
          <rPr>
            <b/>
            <sz val="9"/>
            <color indexed="81"/>
            <rFont val="Century Gothic"/>
            <family val="2"/>
          </rPr>
          <t>Zonas de espectadores de pie</t>
        </r>
      </text>
    </comment>
    <comment ref="B31" authorId="0" shapeId="0" xr:uid="{00000000-0006-0000-0000-00001D000000}">
      <text>
        <r>
          <rPr>
            <b/>
            <sz val="9"/>
            <color indexed="81"/>
            <rFont val="Century Gothic"/>
            <family val="2"/>
          </rPr>
          <t>Zonas de público en discotecas</t>
        </r>
      </text>
    </comment>
    <comment ref="B32" authorId="0" shapeId="0" xr:uid="{00000000-0006-0000-0000-00001E000000}">
      <text>
        <r>
          <rPr>
            <b/>
            <sz val="9"/>
            <color indexed="81"/>
            <rFont val="Century Gothic"/>
            <family val="2"/>
          </rPr>
          <t xml:space="preserve">Zonas de público de pie en bares, cafeterías, etc. </t>
        </r>
      </text>
    </comment>
    <comment ref="B33" authorId="0" shapeId="0" xr:uid="{00000000-0006-0000-0000-00001F000000}">
      <text>
        <r>
          <rPr>
            <b/>
            <sz val="9"/>
            <color indexed="81"/>
            <rFont val="Century Gothic"/>
            <family val="2"/>
          </rPr>
          <t>Zonas de público en gimnasios:
          - Con aparatos</t>
        </r>
      </text>
    </comment>
    <comment ref="B34" authorId="0" shapeId="0" xr:uid="{00000000-0006-0000-0000-000020000000}">
      <text>
        <r>
          <rPr>
            <b/>
            <sz val="9"/>
            <color indexed="81"/>
            <rFont val="Century Gothic"/>
            <family val="2"/>
          </rPr>
          <t>Zonas de público en gimnasios:
          - Sin aparatos</t>
        </r>
      </text>
    </comment>
    <comment ref="B35" authorId="0" shapeId="0" xr:uid="{00000000-0006-0000-0000-000021000000}">
      <text>
        <r>
          <rPr>
            <b/>
            <sz val="9"/>
            <color indexed="81"/>
            <rFont val="Century Gothic"/>
            <family val="2"/>
          </rPr>
          <t>Piscinas públicas:
       - Zonas de baño (superficie de los vasos de las piscinas)</t>
        </r>
      </text>
    </comment>
    <comment ref="B36" authorId="0" shapeId="0" xr:uid="{00000000-0006-0000-0000-000022000000}">
      <text>
        <r>
          <rPr>
            <b/>
            <sz val="9"/>
            <color indexed="81"/>
            <rFont val="Century Gothic"/>
            <family val="2"/>
          </rPr>
          <t>Piscinas públicas:
       - Zonas de estancia de público en piscinas descubiertas</t>
        </r>
      </text>
    </comment>
    <comment ref="B37" authorId="0" shapeId="0" xr:uid="{00000000-0006-0000-0000-000023000000}">
      <text>
        <r>
          <rPr>
            <b/>
            <sz val="9"/>
            <color indexed="81"/>
            <rFont val="Century Gothic"/>
            <family val="2"/>
          </rPr>
          <t>Piscinas públicas:
       - Vestuarios</t>
        </r>
      </text>
    </comment>
    <comment ref="B38" authorId="0" shapeId="0" xr:uid="{00000000-0006-0000-0000-000024000000}">
      <text>
        <r>
          <rPr>
            <b/>
            <sz val="9"/>
            <color indexed="81"/>
            <rFont val="Century Gothic"/>
            <family val="2"/>
          </rPr>
          <t xml:space="preserve">Salones de uso múltiple en edificios para congresos, hoteles, etc. </t>
        </r>
      </text>
    </comment>
    <comment ref="B39" authorId="0" shapeId="0" xr:uid="{00000000-0006-0000-0000-000025000000}">
      <text>
        <r>
          <rPr>
            <b/>
            <sz val="9"/>
            <color indexed="81"/>
            <rFont val="Century Gothic"/>
            <family val="2"/>
          </rPr>
          <t>Zonas de público en restaurantes de "comida rápida" (p.ej: hamburgueserías, pizzerías…)</t>
        </r>
      </text>
    </comment>
    <comment ref="B40" authorId="0" shapeId="0" xr:uid="{00000000-0006-0000-0000-000026000000}">
      <text>
        <r>
          <rPr>
            <b/>
            <sz val="9"/>
            <color indexed="81"/>
            <rFont val="Century Gothic"/>
            <family val="2"/>
          </rPr>
          <t xml:space="preserve">Zonas de público sentado en bares, cafeterías, restaurantes, etc. </t>
        </r>
      </text>
    </comment>
    <comment ref="B41" authorId="0" shapeId="0" xr:uid="{00000000-0006-0000-0000-000027000000}">
      <text>
        <r>
          <rPr>
            <b/>
            <sz val="9"/>
            <color indexed="81"/>
            <rFont val="Century Gothic"/>
            <family val="2"/>
          </rPr>
          <t>Salas de espera, salas de lectura en bibliotecas, zonas de uso público en museos, galerías de arte, ferias y exposiciones, etc.</t>
        </r>
      </text>
    </comment>
    <comment ref="B42" authorId="0" shapeId="0" xr:uid="{00000000-0006-0000-0000-000028000000}">
      <text>
        <r>
          <rPr>
            <b/>
            <sz val="9"/>
            <color indexed="81"/>
            <rFont val="Century Gothic"/>
            <family val="2"/>
          </rPr>
          <t xml:space="preserve">Vestíbulos generales, zonas de uso público en plantas de sótano, baja y entreplanta </t>
        </r>
      </text>
    </comment>
    <comment ref="B43" authorId="0" shapeId="0" xr:uid="{00000000-0006-0000-0000-000029000000}">
      <text>
        <r>
          <rPr>
            <b/>
            <sz val="9"/>
            <color indexed="81"/>
            <rFont val="Century Gothic"/>
            <family val="2"/>
          </rPr>
          <t xml:space="preserve">Vestíbulos, vestuarios, camerinos y otras dependencias similares y anejas a salas de espectáculos y de reunión </t>
        </r>
      </text>
    </comment>
    <comment ref="B44" authorId="0" shapeId="0" xr:uid="{00000000-0006-0000-0000-00002A000000}">
      <text>
        <r>
          <rPr>
            <b/>
            <sz val="9"/>
            <color indexed="81"/>
            <rFont val="Century Gothic"/>
            <family val="2"/>
          </rPr>
          <t xml:space="preserve">Zonas de público en terminales de transporte </t>
        </r>
      </text>
    </comment>
    <comment ref="B45" authorId="0" shapeId="0" xr:uid="{00000000-0006-0000-0000-00002B000000}">
      <text>
        <r>
          <rPr>
            <b/>
            <sz val="9"/>
            <color indexed="81"/>
            <rFont val="Century Gothic"/>
            <family val="2"/>
          </rPr>
          <t xml:space="preserve">Zonas de servicio de bares, restaurantes, cafeterías, etc. </t>
        </r>
      </text>
    </comment>
    <comment ref="B46" authorId="0" shapeId="0" xr:uid="{00000000-0006-0000-0000-00002C000000}">
      <text>
        <r>
          <rPr>
            <b/>
            <sz val="9"/>
            <color indexed="81"/>
            <rFont val="Century Gothic"/>
            <family val="2"/>
          </rPr>
          <t>Archivos, almacenes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 authorId="0" shapeId="0" xr:uid="{00000000-0006-0000-0000-000001000000}">
      <text>
        <r>
          <rPr>
            <sz val="9"/>
            <color indexed="81"/>
            <rFont val="Tahoma"/>
            <family val="2"/>
          </rPr>
          <t xml:space="preserve">MÉTODO SIMPLE DE EVALUACIÓN DEL RIESGO DE INCENDIO
</t>
        </r>
      </text>
    </comment>
    <comment ref="B47" authorId="0" shapeId="0" xr:uid="{00000000-0006-0000-0000-000002000000}">
      <text>
        <r>
          <rPr>
            <b/>
            <sz val="9"/>
            <color indexed="81"/>
            <rFont val="Arial"/>
            <family val="2"/>
          </rPr>
          <t>Implamabilidad:</t>
        </r>
        <r>
          <rPr>
            <sz val="9"/>
            <color indexed="81"/>
            <rFont val="Arial"/>
            <family val="2"/>
          </rPr>
          <t xml:space="preserve"> El punto de inflamabilidad es el conjunto de condiciones de entorno en que una sustancia combustible inflamable, está en condiciones de iniciar una combustión si se le aplica una fuente de calor a suficiente temperatura, llegando al punto de ignición. </t>
        </r>
      </text>
    </comment>
  </commentList>
</comments>
</file>

<file path=xl/sharedStrings.xml><?xml version="1.0" encoding="utf-8"?>
<sst xmlns="http://schemas.openxmlformats.org/spreadsheetml/2006/main" count="166" uniqueCount="135">
  <si>
    <t xml:space="preserve">Cálculo aforo y evacuación </t>
  </si>
  <si>
    <t>Lugar</t>
  </si>
  <si>
    <t>Salidas Emergencia</t>
  </si>
  <si>
    <t>Cualquiera</t>
  </si>
  <si>
    <t>Residencial Vivienda</t>
  </si>
  <si>
    <t>Residencial Público</t>
  </si>
  <si>
    <t>Aparcamiento</t>
  </si>
  <si>
    <t>Administrativo</t>
  </si>
  <si>
    <t>Docente</t>
  </si>
  <si>
    <r>
      <t>M</t>
    </r>
    <r>
      <rPr>
        <vertAlign val="superscript"/>
        <sz val="8"/>
        <color theme="1"/>
        <rFont val="Century Gothic"/>
        <family val="2"/>
      </rPr>
      <t>2</t>
    </r>
  </si>
  <si>
    <t>Hospitalario</t>
  </si>
  <si>
    <t>Comercial</t>
  </si>
  <si>
    <t>Pública Concurrencia</t>
  </si>
  <si>
    <t>Archivos, almacenes</t>
  </si>
  <si>
    <t>Ocupación Centro</t>
  </si>
  <si>
    <t>Personas</t>
  </si>
  <si>
    <t>Hipótesis de Bloqueo</t>
  </si>
  <si>
    <t>Hipótesis normal</t>
  </si>
  <si>
    <t>Aforo</t>
  </si>
  <si>
    <t>Cada Salida Emergencia evacua a:</t>
  </si>
  <si>
    <r>
      <t>Total m</t>
    </r>
    <r>
      <rPr>
        <vertAlign val="superscript"/>
        <sz val="11"/>
        <color theme="1"/>
        <rFont val="Century Gothic"/>
        <family val="2"/>
      </rPr>
      <t>2</t>
    </r>
  </si>
  <si>
    <t>Cada Salida Emergencia debe medir:</t>
  </si>
  <si>
    <t>Metros</t>
  </si>
  <si>
    <t>Conforme a norma</t>
  </si>
  <si>
    <t>No conforme a norma</t>
  </si>
  <si>
    <t>Anchura S.E. en m.</t>
  </si>
  <si>
    <t>Max. Pers. Evac. Por cada salida emergencia</t>
  </si>
  <si>
    <t xml:space="preserve">Mínimo 0,80 m. La anchura de toda hoja de puerta no debe ser menor que 0,60 m, ni exceder de 1,23 m. </t>
  </si>
  <si>
    <t>CLASIFICACIÓN DEL RIESGO</t>
  </si>
  <si>
    <t>VALOR DE RIESGO R</t>
  </si>
  <si>
    <t>SUBTOTAL Y</t>
  </si>
  <si>
    <t>Plan de autoprotección y emergencia (Implantado)</t>
  </si>
  <si>
    <t>Equipos de segunda intervención (ESI)</t>
  </si>
  <si>
    <t>Equipos de primera intervención (EPI)</t>
  </si>
  <si>
    <t>Organización SCI</t>
  </si>
  <si>
    <t>Hidrantes Exteriores</t>
  </si>
  <si>
    <t>Bocas de incencio equipadas</t>
  </si>
  <si>
    <t>Extintores portatiles</t>
  </si>
  <si>
    <t>CON</t>
  </si>
  <si>
    <t>SIN</t>
  </si>
  <si>
    <t>Rociadores automáticos</t>
  </si>
  <si>
    <t>Detección automática</t>
  </si>
  <si>
    <t>Vigilancia Humana</t>
  </si>
  <si>
    <t>Central receptora de alarmas (CRA)</t>
  </si>
  <si>
    <t>Instalaciones y equipos de P.C.I.</t>
  </si>
  <si>
    <t>FACTORES DE PROTECCIÓN</t>
  </si>
  <si>
    <t>SUBTOTAL X</t>
  </si>
  <si>
    <t>Alta</t>
  </si>
  <si>
    <t>Media</t>
  </si>
  <si>
    <t xml:space="preserve">Baja </t>
  </si>
  <si>
    <t>Horizontal</t>
  </si>
  <si>
    <t>Vertical</t>
  </si>
  <si>
    <t>Factor de Propagabilidad</t>
  </si>
  <si>
    <t>Por agua</t>
  </si>
  <si>
    <t>Por corrosión</t>
  </si>
  <si>
    <t>Por Humo</t>
  </si>
  <si>
    <t>Baja</t>
  </si>
  <si>
    <t>Por calor</t>
  </si>
  <si>
    <t>Factores de destructibilidad</t>
  </si>
  <si>
    <r>
      <t>&gt;  2.500  Euros/m</t>
    </r>
    <r>
      <rPr>
        <vertAlign val="superscript"/>
        <sz val="11"/>
        <color theme="1"/>
        <rFont val="Calibri"/>
        <family val="2"/>
        <scheme val="minor"/>
      </rPr>
      <t>2</t>
    </r>
  </si>
  <si>
    <r>
      <t>Entre 1.000 y 2.500  Euros/m</t>
    </r>
    <r>
      <rPr>
        <vertAlign val="superscript"/>
        <sz val="11"/>
        <color theme="1"/>
        <rFont val="Calibri"/>
        <family val="2"/>
        <scheme val="minor"/>
      </rPr>
      <t>2</t>
    </r>
  </si>
  <si>
    <r>
      <t>&lt; 1.000 Euros/m</t>
    </r>
    <r>
      <rPr>
        <vertAlign val="superscript"/>
        <sz val="11"/>
        <color theme="1"/>
        <rFont val="Calibri"/>
        <family val="2"/>
        <scheme val="minor"/>
      </rPr>
      <t>2</t>
    </r>
  </si>
  <si>
    <t>Factor de concentración de valores</t>
  </si>
  <si>
    <t>&gt; 6 m</t>
  </si>
  <si>
    <t>entre 2 a 6 m</t>
  </si>
  <si>
    <t>&lt; 2 m</t>
  </si>
  <si>
    <t>Almacenamientos en Altura</t>
  </si>
  <si>
    <t>Bajo</t>
  </si>
  <si>
    <t>Medio</t>
  </si>
  <si>
    <t>Alto</t>
  </si>
  <si>
    <t>Orden, limpieza y mantenimiento</t>
  </si>
  <si>
    <t>Implamabilidad de los combustibles</t>
  </si>
  <si>
    <r>
      <t>Muy alta (&gt; 5.000 MJ/m</t>
    </r>
    <r>
      <rPr>
        <vertAlign val="superscript"/>
        <sz val="11"/>
        <color theme="1"/>
        <rFont val="Calibri"/>
        <family val="2"/>
        <scheme val="minor"/>
      </rPr>
      <t>2</t>
    </r>
    <r>
      <rPr>
        <sz val="11"/>
        <color theme="1"/>
        <rFont val="Calibri"/>
        <family val="2"/>
        <scheme val="minor"/>
      </rPr>
      <t>)</t>
    </r>
  </si>
  <si>
    <r>
      <t>Alta (entre 2.000 y 5.000 MJ/m</t>
    </r>
    <r>
      <rPr>
        <vertAlign val="superscript"/>
        <sz val="11"/>
        <color theme="1"/>
        <rFont val="Calibri"/>
        <family val="2"/>
        <scheme val="minor"/>
      </rPr>
      <t>2</t>
    </r>
    <r>
      <rPr>
        <sz val="11"/>
        <color theme="1"/>
        <rFont val="Calibri"/>
        <family val="2"/>
        <scheme val="minor"/>
      </rPr>
      <t>)</t>
    </r>
  </si>
  <si>
    <r>
      <t>Moderada (entre 1.000 y 2.000 MJ/m</t>
    </r>
    <r>
      <rPr>
        <vertAlign val="superscript"/>
        <sz val="11"/>
        <color theme="1"/>
        <rFont val="Calibri"/>
        <family val="2"/>
        <scheme val="minor"/>
      </rPr>
      <t>2</t>
    </r>
    <r>
      <rPr>
        <sz val="11"/>
        <color theme="1"/>
        <rFont val="Calibri"/>
        <family val="2"/>
        <scheme val="minor"/>
      </rPr>
      <t>)</t>
    </r>
  </si>
  <si>
    <r>
      <t>Baja (&lt; 1.000 MJ/m</t>
    </r>
    <r>
      <rPr>
        <vertAlign val="superscript"/>
        <sz val="11"/>
        <color theme="1"/>
        <rFont val="Calibri"/>
        <family val="2"/>
        <scheme val="minor"/>
      </rPr>
      <t>2</t>
    </r>
    <r>
      <rPr>
        <sz val="11"/>
        <color theme="1"/>
        <rFont val="Calibri"/>
        <family val="2"/>
        <scheme val="minor"/>
      </rPr>
      <t>)</t>
    </r>
  </si>
  <si>
    <t>Carga Térmica</t>
  </si>
  <si>
    <t>Peligro de Activación (fuentes de Ignición)</t>
  </si>
  <si>
    <t>Factores de proceso / actividad</t>
  </si>
  <si>
    <t>Muy mala</t>
  </si>
  <si>
    <t>Mala</t>
  </si>
  <si>
    <t>Buena</t>
  </si>
  <si>
    <t>Accesibilidad al Edificio</t>
  </si>
  <si>
    <t>&gt; 25 min</t>
  </si>
  <si>
    <t>más de 20 km</t>
  </si>
  <si>
    <t>entre 15 y 25 min</t>
  </si>
  <si>
    <t>entre 15 y 20 km</t>
  </si>
  <si>
    <t>entre 10 y 15 min</t>
  </si>
  <si>
    <t>entre 10 y 15 km</t>
  </si>
  <si>
    <t>entre 5 y 10 min</t>
  </si>
  <si>
    <t>entre 5 y 10 km</t>
  </si>
  <si>
    <t>&lt; 5 min</t>
  </si>
  <si>
    <t>&lt; 5 km</t>
  </si>
  <si>
    <t xml:space="preserve">Distancia de los bomberos </t>
  </si>
  <si>
    <t>Factores de situación</t>
  </si>
  <si>
    <t>Con falso techo combustible (M4)</t>
  </si>
  <si>
    <t>Con falso techo incombustible (MO)</t>
  </si>
  <si>
    <t>Sin falsos techos</t>
  </si>
  <si>
    <t>Falsos techos/suelos</t>
  </si>
  <si>
    <t>Baja (metalica sin proteger, madera fina)</t>
  </si>
  <si>
    <t>Media (metálica protegida, madera gruesa)</t>
  </si>
  <si>
    <t>Alta (hormigón, obra)</t>
  </si>
  <si>
    <t>Resistencia al fuego de elementos constructivos</t>
  </si>
  <si>
    <t>&gt; 4.500</t>
  </si>
  <si>
    <t>3.501 a 4.500</t>
  </si>
  <si>
    <t>2.051 a 3.500</t>
  </si>
  <si>
    <t>1.501 a 2.500</t>
  </si>
  <si>
    <t>501 a 1.500</t>
  </si>
  <si>
    <t>&lt; 500</t>
  </si>
  <si>
    <r>
      <t>Superficie del mayor sector de incendios (m</t>
    </r>
    <r>
      <rPr>
        <b/>
        <vertAlign val="superscript"/>
        <sz val="10"/>
        <color theme="1"/>
        <rFont val="Arial"/>
        <family val="2"/>
      </rPr>
      <t>2)</t>
    </r>
  </si>
  <si>
    <t>&gt; 28</t>
  </si>
  <si>
    <t>10 ó más</t>
  </si>
  <si>
    <t>entre 15 y 28</t>
  </si>
  <si>
    <t>6, 7, 8 ó 9</t>
  </si>
  <si>
    <t>entre 6 y 15</t>
  </si>
  <si>
    <t>3, 4 ó 5</t>
  </si>
  <si>
    <t>&lt; 6</t>
  </si>
  <si>
    <t>1 ó 2</t>
  </si>
  <si>
    <t>Factor de correción</t>
  </si>
  <si>
    <t>Punto incial</t>
  </si>
  <si>
    <t>Coeficiente</t>
  </si>
  <si>
    <t>altura del edificio (m)</t>
  </si>
  <si>
    <t>nº de pisos en altura</t>
  </si>
  <si>
    <t>Factores de construcción</t>
  </si>
  <si>
    <t>Julios</t>
  </si>
  <si>
    <t>La energía cinética antes del impacto es Ec=</t>
  </si>
  <si>
    <t>m/seg.</t>
  </si>
  <si>
    <t>Su velocidad antes del impacto es v=</t>
  </si>
  <si>
    <t>metros</t>
  </si>
  <si>
    <t>Se deja caer desde una altura h=</t>
  </si>
  <si>
    <t>Kg</t>
  </si>
  <si>
    <t>Si un objeto de masa M=</t>
  </si>
  <si>
    <t>MÉTODO MESERI (Método simplificado de evaluación de riesgo de incendio)</t>
  </si>
  <si>
    <t>Centro:</t>
  </si>
  <si>
    <t>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</si>
</sst>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27" x14ac:knownFonts="1">
    <font>
      <sz val="11"/>
      <color theme="1"/>
      <name val="Calibri"/>
      <family val="2"/>
      <scheme val="minor"/>
    </font>
    <font>
      <sz val="11"/>
      <color theme="1"/>
      <name val="Century Gothic"/>
      <family val="2"/>
    </font>
    <font>
      <sz val="22"/>
      <color theme="1"/>
      <name val="Century Gothic"/>
      <family val="2"/>
    </font>
    <font>
      <b/>
      <sz val="9"/>
      <color indexed="81"/>
      <name val="Tahoma"/>
      <family val="2"/>
    </font>
    <font>
      <b/>
      <sz val="9"/>
      <color indexed="81"/>
      <name val="Century Gothic"/>
      <family val="2"/>
    </font>
    <font>
      <vertAlign val="superscript"/>
      <sz val="8"/>
      <color theme="1"/>
      <name val="Century Gothic"/>
      <family val="2"/>
    </font>
    <font>
      <sz val="20"/>
      <color theme="1"/>
      <name val="Century Gothic"/>
      <family val="2"/>
    </font>
    <font>
      <vertAlign val="superscript"/>
      <sz val="11"/>
      <color theme="1"/>
      <name val="Century Gothic"/>
      <family val="2"/>
    </font>
    <font>
      <sz val="16"/>
      <color theme="1"/>
      <name val="Century Gothic"/>
      <family val="2"/>
    </font>
    <font>
      <sz val="24"/>
      <color theme="1"/>
      <name val="Century Gothic"/>
      <family val="2"/>
    </font>
    <font>
      <sz val="24"/>
      <color theme="1"/>
      <name val="Calibri"/>
      <family val="2"/>
      <scheme val="minor"/>
    </font>
    <font>
      <sz val="10"/>
      <color theme="1"/>
      <name val="Century Gothic"/>
      <family val="2"/>
    </font>
    <font>
      <sz val="26"/>
      <color theme="1"/>
      <name val="Century Gothic"/>
      <family val="2"/>
    </font>
    <font>
      <sz val="26"/>
      <color theme="1"/>
      <name val="Calibri"/>
      <family val="2"/>
      <scheme val="minor"/>
    </font>
    <font>
      <sz val="10"/>
      <color theme="1"/>
      <name val="Calibri"/>
      <family val="2"/>
      <scheme val="minor"/>
    </font>
    <font>
      <b/>
      <sz val="11"/>
      <color theme="1"/>
      <name val="Calibri"/>
      <family val="2"/>
      <scheme val="minor"/>
    </font>
    <font>
      <sz val="14"/>
      <color theme="1"/>
      <name val="Arial"/>
      <family val="2"/>
    </font>
    <font>
      <b/>
      <sz val="11"/>
      <color theme="1"/>
      <name val="Arial"/>
      <family val="2"/>
    </font>
    <font>
      <sz val="16"/>
      <color theme="1"/>
      <name val="Arial"/>
      <family val="2"/>
    </font>
    <font>
      <b/>
      <sz val="14"/>
      <color theme="1"/>
      <name val="Arial"/>
      <family val="2"/>
    </font>
    <font>
      <sz val="18"/>
      <color theme="1"/>
      <name val="Arial"/>
      <family val="2"/>
    </font>
    <font>
      <vertAlign val="superscript"/>
      <sz val="11"/>
      <color theme="1"/>
      <name val="Calibri"/>
      <family val="2"/>
      <scheme val="minor"/>
    </font>
    <font>
      <sz val="22"/>
      <color theme="1"/>
      <name val="Arial"/>
      <family val="2"/>
    </font>
    <font>
      <b/>
      <vertAlign val="superscript"/>
      <sz val="10"/>
      <color theme="1"/>
      <name val="Arial"/>
      <family val="2"/>
    </font>
    <font>
      <b/>
      <sz val="9"/>
      <color indexed="81"/>
      <name val="Arial"/>
      <family val="2"/>
    </font>
    <font>
      <sz val="9"/>
      <color indexed="81"/>
      <name val="Arial"/>
      <family val="2"/>
    </font>
    <font>
      <sz val="9"/>
      <color indexed="81"/>
      <name val="Tahoma"/>
      <family val="2"/>
    </font>
  </fonts>
  <fills count="21">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000"/>
        <bgColor indexed="64"/>
      </patternFill>
    </fill>
    <fill>
      <patternFill patternType="solid">
        <fgColor rgb="FFCC330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top style="thin">
        <color auto="1"/>
      </top>
      <bottom style="thin">
        <color auto="1"/>
      </bottom>
      <diagonal/>
    </border>
    <border>
      <left style="thick">
        <color auto="1"/>
      </left>
      <right style="thick">
        <color auto="1"/>
      </right>
      <top style="thin">
        <color auto="1"/>
      </top>
      <bottom/>
      <diagonal/>
    </border>
    <border>
      <left style="thick">
        <color auto="1"/>
      </left>
      <right/>
      <top style="thin">
        <color auto="1"/>
      </top>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ck">
        <color auto="1"/>
      </left>
      <right style="thin">
        <color auto="1"/>
      </right>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thick">
        <color auto="1"/>
      </left>
      <right/>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ck">
        <color auto="1"/>
      </left>
      <right style="double">
        <color auto="1"/>
      </right>
      <top style="double">
        <color auto="1"/>
      </top>
      <bottom/>
      <diagonal/>
    </border>
    <border>
      <left style="thick">
        <color auto="1"/>
      </left>
      <right style="double">
        <color auto="1"/>
      </right>
      <top/>
      <bottom/>
      <diagonal/>
    </border>
    <border>
      <left style="thick">
        <color auto="1"/>
      </left>
      <right style="double">
        <color auto="1"/>
      </right>
      <top/>
      <bottom style="double">
        <color auto="1"/>
      </bottom>
      <diagonal/>
    </border>
    <border>
      <left style="thick">
        <color auto="1"/>
      </left>
      <right/>
      <top style="double">
        <color auto="1"/>
      </top>
      <bottom/>
      <diagonal/>
    </border>
    <border>
      <left style="thick">
        <color auto="1"/>
      </left>
      <right/>
      <top/>
      <bottom style="double">
        <color auto="1"/>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thin">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right/>
      <top style="double">
        <color auto="1"/>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medium">
        <color indexed="64"/>
      </right>
      <top style="medium">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s>
  <cellStyleXfs count="1">
    <xf numFmtId="0" fontId="0" fillId="0" borderId="0"/>
  </cellStyleXfs>
  <cellXfs count="162">
    <xf numFmtId="0" fontId="0" fillId="0" borderId="0" xfId="0"/>
    <xf numFmtId="0" fontId="1" fillId="0" borderId="0" xfId="0" applyFont="1"/>
    <xf numFmtId="0" fontId="1" fillId="0" borderId="0" xfId="0" applyFont="1" applyAlignment="1">
      <alignment horizontal="center" vertical="center" wrapText="1"/>
    </xf>
    <xf numFmtId="0" fontId="1" fillId="3" borderId="1" xfId="0" applyFont="1" applyFill="1" applyBorder="1" applyAlignment="1" applyProtection="1">
      <alignment horizontal="center" vertical="center" wrapText="1"/>
    </xf>
    <xf numFmtId="3" fontId="1" fillId="4" borderId="1" xfId="0" applyNumberFormat="1" applyFont="1" applyFill="1" applyBorder="1" applyAlignment="1" applyProtection="1">
      <alignment horizontal="center" vertical="center"/>
      <protection locked="0"/>
    </xf>
    <xf numFmtId="0" fontId="1" fillId="0" borderId="7" xfId="0"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xf numFmtId="0" fontId="1" fillId="0" borderId="35" xfId="0" applyFont="1" applyBorder="1" applyAlignment="1" applyProtection="1">
      <alignment horizontal="center" vertical="center"/>
    </xf>
    <xf numFmtId="3" fontId="1" fillId="2" borderId="4" xfId="0" applyNumberFormat="1"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xf>
    <xf numFmtId="3" fontId="1" fillId="3"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center" vertical="center"/>
    </xf>
    <xf numFmtId="3" fontId="1" fillId="5" borderId="1" xfId="0" applyNumberFormat="1" applyFont="1" applyFill="1" applyBorder="1" applyAlignment="1" applyProtection="1">
      <alignment horizontal="center" vertical="center"/>
    </xf>
    <xf numFmtId="3" fontId="1" fillId="6" borderId="1"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3" fontId="1" fillId="8" borderId="1" xfId="0" applyNumberFormat="1" applyFont="1" applyFill="1" applyBorder="1" applyAlignment="1" applyProtection="1">
      <alignment horizontal="center" vertical="center"/>
    </xf>
    <xf numFmtId="3" fontId="1" fillId="9" borderId="1" xfId="0" applyNumberFormat="1" applyFont="1" applyFill="1" applyBorder="1" applyAlignment="1" applyProtection="1">
      <alignment horizontal="center" vertical="center"/>
    </xf>
    <xf numFmtId="0" fontId="1" fillId="0" borderId="35" xfId="0" applyFont="1" applyBorder="1" applyAlignment="1" applyProtection="1">
      <alignment horizontal="center" vertical="center" wrapText="1"/>
    </xf>
    <xf numFmtId="0" fontId="0" fillId="0" borderId="49" xfId="0" applyBorder="1" applyAlignment="1">
      <alignment horizontal="center" vertical="center"/>
    </xf>
    <xf numFmtId="0" fontId="16" fillId="0" borderId="49" xfId="0" applyFont="1" applyBorder="1" applyAlignment="1">
      <alignment horizontal="center" vertical="center"/>
    </xf>
    <xf numFmtId="0" fontId="17" fillId="14" borderId="5" xfId="0" applyFont="1" applyFill="1"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5" xfId="0" applyBorder="1"/>
    <xf numFmtId="0" fontId="17" fillId="14" borderId="5" xfId="0" applyFont="1" applyFill="1" applyBorder="1"/>
    <xf numFmtId="0" fontId="17" fillId="13" borderId="5" xfId="0" applyFont="1" applyFill="1" applyBorder="1" applyAlignment="1">
      <alignment horizontal="center" vertical="center" wrapText="1" shrinkToFit="1"/>
    </xf>
    <xf numFmtId="0" fontId="17" fillId="13" borderId="5" xfId="0" applyFont="1" applyFill="1" applyBorder="1" applyAlignment="1">
      <alignment horizontal="center" vertical="center"/>
    </xf>
    <xf numFmtId="0" fontId="0" fillId="19" borderId="65" xfId="0" applyFill="1" applyBorder="1"/>
    <xf numFmtId="2" fontId="0" fillId="0" borderId="66" xfId="0" applyNumberFormat="1" applyBorder="1"/>
    <xf numFmtId="164" fontId="0" fillId="3" borderId="65" xfId="0" applyNumberFormat="1" applyFill="1" applyBorder="1" applyAlignment="1">
      <alignment horizontal="right"/>
    </xf>
    <xf numFmtId="0" fontId="0" fillId="0" borderId="66" xfId="0" applyBorder="1"/>
    <xf numFmtId="0" fontId="0" fillId="2" borderId="65" xfId="0" applyFill="1" applyBorder="1"/>
    <xf numFmtId="0" fontId="15" fillId="20" borderId="65" xfId="0" applyFont="1" applyFill="1" applyBorder="1"/>
    <xf numFmtId="0" fontId="8" fillId="0" borderId="36" xfId="0" applyFont="1" applyBorder="1" applyAlignment="1" applyProtection="1">
      <alignment horizontal="center" vertical="center"/>
      <protection locked="0" hidden="1"/>
    </xf>
    <xf numFmtId="0" fontId="2" fillId="0" borderId="31" xfId="0" applyFont="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17" xfId="0"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0" fillId="9" borderId="4" xfId="0"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wrapText="1"/>
    </xf>
    <xf numFmtId="0" fontId="1" fillId="6"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1" fillId="0" borderId="46" xfId="0" applyFont="1" applyBorder="1" applyAlignment="1">
      <alignment horizontal="justify" vertical="center" wrapText="1"/>
    </xf>
    <xf numFmtId="0" fontId="11" fillId="0" borderId="40" xfId="0" applyFont="1" applyBorder="1" applyAlignment="1">
      <alignment horizontal="justify" vertical="center" wrapText="1"/>
    </xf>
    <xf numFmtId="0" fontId="11" fillId="0" borderId="41" xfId="0" applyFont="1" applyBorder="1" applyAlignment="1">
      <alignment horizontal="justify" vertical="center" wrapText="1"/>
    </xf>
    <xf numFmtId="0" fontId="11" fillId="0" borderId="47"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42" xfId="0" applyFont="1" applyBorder="1" applyAlignment="1">
      <alignment horizontal="justify" vertical="center" wrapText="1"/>
    </xf>
    <xf numFmtId="0" fontId="11" fillId="0" borderId="48" xfId="0" applyFont="1" applyBorder="1" applyAlignment="1">
      <alignment horizontal="justify" vertical="center" wrapText="1"/>
    </xf>
    <xf numFmtId="0" fontId="11" fillId="0" borderId="43" xfId="0" applyFont="1" applyBorder="1" applyAlignment="1">
      <alignment horizontal="justify" vertical="center" wrapText="1"/>
    </xf>
    <xf numFmtId="0" fontId="11" fillId="0" borderId="44" xfId="0" applyFont="1" applyBorder="1" applyAlignment="1">
      <alignment horizontal="justify" vertical="center" wrapText="1"/>
    </xf>
    <xf numFmtId="0" fontId="14" fillId="0" borderId="37" xfId="0" applyFont="1" applyBorder="1" applyAlignment="1">
      <alignment horizontal="left" vertical="center" wrapText="1"/>
    </xf>
    <xf numFmtId="0" fontId="1" fillId="11" borderId="20" xfId="0" applyFont="1" applyFill="1" applyBorder="1" applyAlignment="1">
      <alignment horizontal="center" vertical="center"/>
    </xf>
    <xf numFmtId="0" fontId="1" fillId="11" borderId="11" xfId="0" applyFont="1" applyFill="1" applyBorder="1" applyAlignment="1">
      <alignment horizontal="center" vertical="center"/>
    </xf>
    <xf numFmtId="0" fontId="1" fillId="11" borderId="6" xfId="0" applyFont="1" applyFill="1" applyBorder="1" applyAlignment="1">
      <alignment horizontal="center" vertical="center"/>
    </xf>
    <xf numFmtId="0" fontId="1" fillId="12" borderId="20" xfId="0" applyFont="1" applyFill="1" applyBorder="1" applyAlignment="1">
      <alignment horizontal="center" vertical="center"/>
    </xf>
    <xf numFmtId="0" fontId="1" fillId="12" borderId="25"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3" fontId="6" fillId="0" borderId="38" xfId="0" applyNumberFormat="1" applyFont="1" applyBorder="1" applyAlignment="1">
      <alignment horizontal="center" vertical="center"/>
    </xf>
    <xf numFmtId="0" fontId="6" fillId="0" borderId="39" xfId="0" applyFont="1" applyBorder="1" applyAlignment="1">
      <alignment horizontal="center" vertical="center"/>
    </xf>
    <xf numFmtId="0" fontId="11" fillId="4" borderId="22" xfId="0" applyFont="1" applyFill="1" applyBorder="1" applyAlignment="1">
      <alignment horizontal="center" vertical="center"/>
    </xf>
    <xf numFmtId="0" fontId="11" fillId="4" borderId="45" xfId="0" applyFont="1" applyFill="1" applyBorder="1" applyAlignment="1">
      <alignment horizontal="center" vertical="center"/>
    </xf>
    <xf numFmtId="0" fontId="11" fillId="10" borderId="22" xfId="0" applyFont="1" applyFill="1" applyBorder="1" applyAlignment="1">
      <alignment horizontal="center" vertical="center"/>
    </xf>
    <xf numFmtId="0" fontId="11" fillId="10" borderId="45" xfId="0" applyFont="1" applyFill="1" applyBorder="1" applyAlignment="1">
      <alignment horizontal="center" vertical="center"/>
    </xf>
    <xf numFmtId="3" fontId="12"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13" fillId="0" borderId="10" xfId="0" applyNumberFormat="1" applyFont="1" applyBorder="1" applyAlignment="1">
      <alignment horizontal="center" vertical="center"/>
    </xf>
    <xf numFmtId="0" fontId="1" fillId="0" borderId="29" xfId="0" applyFont="1"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1"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11" borderId="5" xfId="0" applyFont="1" applyFill="1" applyBorder="1" applyAlignment="1">
      <alignment horizontal="center" vertical="center"/>
    </xf>
    <xf numFmtId="0" fontId="1" fillId="2" borderId="7" xfId="0" applyFont="1" applyFill="1" applyBorder="1" applyAlignment="1">
      <alignment horizontal="center" vertical="center"/>
    </xf>
    <xf numFmtId="0" fontId="11" fillId="4" borderId="23" xfId="0" applyFont="1" applyFill="1" applyBorder="1" applyAlignment="1">
      <alignment horizontal="center" vertical="center"/>
    </xf>
    <xf numFmtId="0" fontId="11" fillId="10" borderId="23" xfId="0" applyFont="1" applyFill="1" applyBorder="1" applyAlignment="1">
      <alignment horizontal="center" vertical="center"/>
    </xf>
    <xf numFmtId="0" fontId="1" fillId="12" borderId="7" xfId="0" applyFont="1" applyFill="1" applyBorder="1" applyAlignment="1">
      <alignment horizontal="center" vertical="center"/>
    </xf>
    <xf numFmtId="2" fontId="10" fillId="0" borderId="8"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9" fillId="0" borderId="15" xfId="0" applyNumberFormat="1" applyFont="1" applyBorder="1" applyAlignment="1">
      <alignment horizontal="center" vertical="center"/>
    </xf>
    <xf numFmtId="0" fontId="10" fillId="0" borderId="16" xfId="0" applyFont="1" applyBorder="1" applyAlignment="1"/>
    <xf numFmtId="0" fontId="10" fillId="0" borderId="17" xfId="0" applyFont="1" applyBorder="1" applyAlignment="1"/>
    <xf numFmtId="0" fontId="1" fillId="0" borderId="12" xfId="0" applyFont="1" applyBorder="1" applyAlignment="1">
      <alignment horizontal="center" vertical="center"/>
    </xf>
    <xf numFmtId="0" fontId="0" fillId="0" borderId="9" xfId="0" applyBorder="1" applyAlignment="1"/>
    <xf numFmtId="0" fontId="0" fillId="0" borderId="19" xfId="0" applyBorder="1" applyAlignment="1"/>
    <xf numFmtId="0" fontId="1" fillId="0" borderId="13" xfId="0" applyFont="1" applyBorder="1" applyAlignment="1">
      <alignment horizontal="center" vertical="center"/>
    </xf>
    <xf numFmtId="0" fontId="0" fillId="0" borderId="18" xfId="0" applyBorder="1" applyAlignment="1"/>
    <xf numFmtId="0" fontId="0" fillId="0" borderId="21" xfId="0" applyBorder="1" applyAlignment="1"/>
    <xf numFmtId="0" fontId="0" fillId="0" borderId="20" xfId="0" applyBorder="1" applyAlignment="1">
      <alignment horizontal="center" vertical="center"/>
    </xf>
    <xf numFmtId="0" fontId="0" fillId="0" borderId="6" xfId="0" applyBorder="1" applyAlignment="1">
      <alignment horizontal="center" vertical="center"/>
    </xf>
    <xf numFmtId="0" fontId="0" fillId="13" borderId="55" xfId="0" applyFill="1" applyBorder="1" applyAlignment="1">
      <alignment horizontal="center" vertical="center"/>
    </xf>
    <xf numFmtId="0" fontId="0" fillId="13" borderId="54" xfId="0" applyFill="1" applyBorder="1" applyAlignment="1">
      <alignment horizontal="center" vertical="center"/>
    </xf>
    <xf numFmtId="0" fontId="0" fillId="13" borderId="53" xfId="0" applyFill="1" applyBorder="1" applyAlignment="1">
      <alignment horizontal="center" vertical="center"/>
    </xf>
    <xf numFmtId="0" fontId="0" fillId="13" borderId="52" xfId="0" applyFill="1" applyBorder="1" applyAlignment="1">
      <alignment horizontal="center" vertical="center"/>
    </xf>
    <xf numFmtId="0" fontId="0" fillId="13" borderId="51" xfId="0" applyFill="1" applyBorder="1" applyAlignment="1">
      <alignment horizontal="center" vertical="center"/>
    </xf>
    <xf numFmtId="0" fontId="0" fillId="13" borderId="50" xfId="0" applyFill="1" applyBorder="1" applyAlignment="1">
      <alignment horizontal="center" vertical="center"/>
    </xf>
    <xf numFmtId="0" fontId="17" fillId="13" borderId="20" xfId="0" applyFont="1" applyFill="1" applyBorder="1" applyAlignment="1">
      <alignment horizontal="center" vertical="center"/>
    </xf>
    <xf numFmtId="0" fontId="17" fillId="13" borderId="6" xfId="0" applyFont="1" applyFill="1" applyBorder="1" applyAlignment="1">
      <alignment horizontal="center" vertical="center"/>
    </xf>
    <xf numFmtId="0" fontId="0" fillId="13" borderId="7" xfId="0" applyFill="1" applyBorder="1" applyAlignment="1">
      <alignment horizontal="center" vertical="center" wrapText="1"/>
    </xf>
    <xf numFmtId="0" fontId="0" fillId="13" borderId="56" xfId="0" applyFill="1" applyBorder="1" applyAlignment="1">
      <alignment horizontal="center" vertical="center" wrapText="1"/>
    </xf>
    <xf numFmtId="0" fontId="15" fillId="15" borderId="20" xfId="0" applyFont="1" applyFill="1" applyBorder="1" applyAlignment="1">
      <alignment horizontal="center"/>
    </xf>
    <xf numFmtId="0" fontId="15" fillId="15" borderId="11" xfId="0" applyFont="1" applyFill="1" applyBorder="1" applyAlignment="1">
      <alignment horizontal="center"/>
    </xf>
    <xf numFmtId="0" fontId="18" fillId="16" borderId="7" xfId="0" applyFont="1" applyFill="1" applyBorder="1" applyAlignment="1">
      <alignment horizontal="center" vertical="center" textRotation="90" wrapText="1"/>
    </xf>
    <xf numFmtId="0" fontId="18" fillId="16" borderId="37" xfId="0" applyFont="1" applyFill="1" applyBorder="1" applyAlignment="1">
      <alignment horizontal="center" vertical="center" textRotation="90" wrapText="1"/>
    </xf>
    <xf numFmtId="0" fontId="18" fillId="16" borderId="56" xfId="0" applyFont="1" applyFill="1" applyBorder="1" applyAlignment="1">
      <alignment horizontal="center" vertical="center" textRotation="90" wrapText="1"/>
    </xf>
    <xf numFmtId="0" fontId="0" fillId="13" borderId="7" xfId="0" applyFill="1" applyBorder="1" applyAlignment="1">
      <alignment horizontal="center" vertical="center"/>
    </xf>
    <xf numFmtId="0" fontId="0" fillId="13" borderId="56" xfId="0" applyFill="1" applyBorder="1" applyAlignment="1">
      <alignment horizontal="center" vertical="center"/>
    </xf>
    <xf numFmtId="0" fontId="0" fillId="13" borderId="5" xfId="0" applyFill="1" applyBorder="1" applyAlignment="1">
      <alignment horizontal="center" vertical="center"/>
    </xf>
    <xf numFmtId="0" fontId="0" fillId="13" borderId="5" xfId="0" applyFill="1" applyBorder="1"/>
    <xf numFmtId="0" fontId="0" fillId="0" borderId="5" xfId="0" applyBorder="1"/>
    <xf numFmtId="0" fontId="0" fillId="13" borderId="5" xfId="0" applyFill="1" applyBorder="1" applyAlignment="1">
      <alignment horizontal="center"/>
    </xf>
    <xf numFmtId="0" fontId="0" fillId="13" borderId="20" xfId="0" applyFill="1" applyBorder="1" applyAlignment="1">
      <alignment horizontal="center"/>
    </xf>
    <xf numFmtId="0" fontId="0" fillId="0" borderId="7" xfId="0" applyBorder="1" applyAlignment="1">
      <alignment horizontal="left" vertical="center"/>
    </xf>
    <xf numFmtId="0" fontId="0" fillId="0" borderId="56" xfId="0" applyBorder="1" applyAlignment="1">
      <alignment horizontal="left" vertical="center"/>
    </xf>
    <xf numFmtId="0" fontId="17" fillId="18" borderId="64" xfId="0" applyFont="1" applyFill="1" applyBorder="1" applyAlignment="1">
      <alignment horizontal="center" vertical="center"/>
    </xf>
    <xf numFmtId="0" fontId="17" fillId="18" borderId="63" xfId="0" applyFont="1" applyFill="1" applyBorder="1" applyAlignment="1">
      <alignment horizontal="center" vertical="center"/>
    </xf>
    <xf numFmtId="0" fontId="17" fillId="18" borderId="62" xfId="0" applyFont="1" applyFill="1" applyBorder="1" applyAlignment="1">
      <alignment horizontal="center" vertical="center"/>
    </xf>
    <xf numFmtId="0" fontId="17" fillId="18" borderId="61" xfId="0" applyFont="1" applyFill="1" applyBorder="1" applyAlignment="1">
      <alignment horizontal="center" vertical="center"/>
    </xf>
    <xf numFmtId="0" fontId="17" fillId="18" borderId="0" xfId="0" applyFont="1" applyFill="1" applyAlignment="1">
      <alignment horizontal="center" vertical="center"/>
    </xf>
    <xf numFmtId="0" fontId="17" fillId="18" borderId="60" xfId="0" applyFont="1" applyFill="1" applyBorder="1" applyAlignment="1">
      <alignment horizontal="center" vertical="center"/>
    </xf>
    <xf numFmtId="0" fontId="17" fillId="18" borderId="59" xfId="0" applyFont="1" applyFill="1" applyBorder="1" applyAlignment="1">
      <alignment horizontal="center" vertical="center"/>
    </xf>
    <xf numFmtId="0" fontId="17" fillId="18" borderId="58" xfId="0" applyFont="1" applyFill="1" applyBorder="1" applyAlignment="1">
      <alignment horizontal="center" vertical="center"/>
    </xf>
    <xf numFmtId="0" fontId="17" fillId="18" borderId="57" xfId="0" applyFont="1" applyFill="1" applyBorder="1" applyAlignment="1">
      <alignment horizontal="center" vertical="center"/>
    </xf>
    <xf numFmtId="0" fontId="0" fillId="0" borderId="20" xfId="0" applyBorder="1" applyAlignment="1">
      <alignment horizontal="justify" vertical="justify"/>
    </xf>
    <xf numFmtId="0" fontId="0" fillId="0" borderId="6" xfId="0" applyBorder="1" applyAlignment="1">
      <alignment horizontal="justify" vertical="justify"/>
    </xf>
    <xf numFmtId="0" fontId="0" fillId="13" borderId="20" xfId="0" applyFill="1" applyBorder="1" applyAlignment="1">
      <alignment horizontal="center" vertical="center"/>
    </xf>
    <xf numFmtId="0" fontId="0" fillId="13" borderId="11" xfId="0" applyFill="1" applyBorder="1" applyAlignment="1">
      <alignment horizontal="center" vertical="center"/>
    </xf>
    <xf numFmtId="0" fontId="0" fillId="13" borderId="6" xfId="0" applyFill="1" applyBorder="1" applyAlignment="1">
      <alignment horizontal="center" vertical="center"/>
    </xf>
    <xf numFmtId="0" fontId="0" fillId="0" borderId="5" xfId="0" applyBorder="1" applyAlignment="1">
      <alignment horizontal="center" vertical="center"/>
    </xf>
    <xf numFmtId="0" fontId="17" fillId="13" borderId="5" xfId="0" applyFont="1" applyFill="1" applyBorder="1" applyAlignment="1">
      <alignment horizontal="center" vertical="center"/>
    </xf>
    <xf numFmtId="0" fontId="20" fillId="17" borderId="5" xfId="0" applyFont="1" applyFill="1" applyBorder="1" applyAlignment="1">
      <alignment horizontal="center" vertical="center" textRotation="90"/>
    </xf>
    <xf numFmtId="0" fontId="18" fillId="17" borderId="5" xfId="0" applyFont="1" applyFill="1" applyBorder="1" applyAlignment="1">
      <alignment horizontal="center" vertical="center" textRotation="90"/>
    </xf>
    <xf numFmtId="0" fontId="0" fillId="0" borderId="11" xfId="0" applyBorder="1" applyAlignment="1">
      <alignment horizontal="center" vertical="center"/>
    </xf>
    <xf numFmtId="0" fontId="22" fillId="17" borderId="7" xfId="0" applyFont="1" applyFill="1" applyBorder="1" applyAlignment="1">
      <alignment horizontal="center" vertical="center" textRotation="90"/>
    </xf>
    <xf numFmtId="0" fontId="22" fillId="17" borderId="37" xfId="0" applyFont="1" applyFill="1" applyBorder="1" applyAlignment="1">
      <alignment horizontal="center" vertical="center" textRotation="90"/>
    </xf>
    <xf numFmtId="0" fontId="22" fillId="17" borderId="56" xfId="0" applyFont="1" applyFill="1" applyBorder="1" applyAlignment="1">
      <alignment horizontal="center" vertical="center" textRotation="90"/>
    </xf>
    <xf numFmtId="0" fontId="19" fillId="17" borderId="7" xfId="0" applyFont="1" applyFill="1" applyBorder="1" applyAlignment="1">
      <alignment horizontal="center" vertical="center" textRotation="90" wrapText="1"/>
    </xf>
    <xf numFmtId="0" fontId="19" fillId="17" borderId="37" xfId="0" applyFont="1" applyFill="1" applyBorder="1" applyAlignment="1">
      <alignment horizontal="center" vertical="center" textRotation="90" wrapText="1"/>
    </xf>
    <xf numFmtId="0" fontId="19" fillId="17" borderId="56" xfId="0" applyFont="1" applyFill="1" applyBorder="1" applyAlignment="1">
      <alignment horizontal="center" vertical="center" textRotation="90" wrapText="1"/>
    </xf>
    <xf numFmtId="0" fontId="0" fillId="13" borderId="11" xfId="0" applyFill="1" applyBorder="1"/>
    <xf numFmtId="0" fontId="0" fillId="0" borderId="6" xfId="0" applyBorder="1"/>
    <xf numFmtId="2" fontId="8" fillId="0" borderId="5" xfId="0" applyNumberFormat="1" applyFont="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3" fontId="1" fillId="4" borderId="1" xfId="0" applyNumberFormat="1" applyFont="1" applyFill="1" applyBorder="1" applyAlignment="1" applyProtection="1">
      <alignment horizontal="center" vertical="center" wrapText="1"/>
      <protection locked="0"/>
    </xf>
  </cellXfs>
  <cellStyles count="1">
    <cellStyle name="Normal" xfId="0" builtinId="0"/>
  </cellStyles>
  <dxfs count="7">
    <dxf>
      <font>
        <color auto="1"/>
      </font>
      <fill>
        <patternFill>
          <bgColor rgb="FF92D050"/>
        </patternFill>
      </fill>
    </dxf>
    <dxf>
      <fill>
        <patternFill>
          <bgColor theme="5" tint="-0.24994659260841701"/>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5" tint="-0.24994659260841701"/>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19050</xdr:colOff>
      <xdr:row>8</xdr:row>
      <xdr:rowOff>28575</xdr:rowOff>
    </xdr:from>
    <xdr:ext cx="2962275" cy="4552950"/>
    <xdr:pic>
      <xdr:nvPicPr>
        <xdr:cNvPr id="2" name="1 Imagen" descr="http://hyperphysics.phy-astr.gsu.edu/hbasees/imgmec/flobi.gif">
          <a:extLst>
            <a:ext uri="{FF2B5EF4-FFF2-40B4-BE49-F238E27FC236}">
              <a16:creationId xmlns:a16="http://schemas.microsoft.com/office/drawing/2014/main" id="{0B0BD521-2571-411C-BFD8-76479699136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52575"/>
          <a:ext cx="2962275" cy="4552950"/>
        </a:xfrm>
        <a:prstGeom prst="rect">
          <a:avLst/>
        </a:prstGeom>
        <a:noFill/>
        <a:ln>
          <a:noFill/>
        </a:ln>
      </xdr:spPr>
    </xdr:pic>
    <xdr:clientData/>
  </xdr:oneCellAnchor>
  <xdr:oneCellAnchor>
    <xdr:from>
      <xdr:col>3</xdr:col>
      <xdr:colOff>685799</xdr:colOff>
      <xdr:row>0</xdr:row>
      <xdr:rowOff>19050</xdr:rowOff>
    </xdr:from>
    <xdr:ext cx="3876675" cy="2045970"/>
    <xdr:pic>
      <xdr:nvPicPr>
        <xdr:cNvPr id="3" name="4 Imagen" descr="http://hyperphysics.phy-astr.gsu.edu/hbasees/imgmec/flobi2.gif">
          <a:extLst>
            <a:ext uri="{FF2B5EF4-FFF2-40B4-BE49-F238E27FC236}">
              <a16:creationId xmlns:a16="http://schemas.microsoft.com/office/drawing/2014/main" id="{CD5CEE5D-D258-42FE-80EB-AB24A06649F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1799" y="19050"/>
          <a:ext cx="3876675" cy="204597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tabSelected="1" zoomScale="75" zoomScaleNormal="75" workbookViewId="0">
      <selection activeCell="E5" sqref="E5"/>
    </sheetView>
  </sheetViews>
  <sheetFormatPr baseColWidth="10" defaultRowHeight="14.4" x14ac:dyDescent="0.3"/>
  <cols>
    <col min="1" max="1" width="17.109375" customWidth="1"/>
    <col min="2" max="2" width="11.6640625" customWidth="1"/>
    <col min="3" max="3" width="9.6640625" bestFit="1" customWidth="1"/>
    <col min="4" max="4" width="13.44140625" bestFit="1" customWidth="1"/>
    <col min="5" max="5" width="13.5546875" customWidth="1"/>
    <col min="6" max="6" width="13.88671875" bestFit="1" customWidth="1"/>
    <col min="8" max="8" width="11.44140625" customWidth="1"/>
  </cols>
  <sheetData>
    <row r="1" spans="1:7" ht="22.5" customHeight="1" thickTop="1" x14ac:dyDescent="0.3">
      <c r="A1" s="35" t="s">
        <v>0</v>
      </c>
      <c r="B1" s="36"/>
      <c r="C1" s="36"/>
      <c r="D1" s="36"/>
      <c r="E1" s="37"/>
      <c r="F1" s="6"/>
      <c r="G1" s="7"/>
    </row>
    <row r="2" spans="1:7" ht="27.75" customHeight="1" thickBot="1" x14ac:dyDescent="0.35">
      <c r="A2" s="38"/>
      <c r="B2" s="39"/>
      <c r="C2" s="39"/>
      <c r="D2" s="39"/>
      <c r="E2" s="40"/>
      <c r="F2" s="6"/>
      <c r="G2" s="7"/>
    </row>
    <row r="3" spans="1:7" ht="28.2" thickTop="1" x14ac:dyDescent="0.3">
      <c r="A3" s="8" t="s">
        <v>1</v>
      </c>
      <c r="B3" s="8" t="s">
        <v>9</v>
      </c>
      <c r="C3" s="8" t="s">
        <v>18</v>
      </c>
      <c r="D3" s="18" t="s">
        <v>2</v>
      </c>
      <c r="E3" s="18" t="s">
        <v>25</v>
      </c>
    </row>
    <row r="4" spans="1:7" ht="21.6" thickBot="1" x14ac:dyDescent="0.35">
      <c r="A4" s="50" t="s">
        <v>3</v>
      </c>
      <c r="B4" s="160">
        <v>0</v>
      </c>
      <c r="C4" s="9">
        <v>0</v>
      </c>
      <c r="D4" s="34">
        <v>4</v>
      </c>
      <c r="E4" s="159">
        <v>1.5</v>
      </c>
    </row>
    <row r="5" spans="1:7" ht="15" thickBot="1" x14ac:dyDescent="0.35">
      <c r="A5" s="51"/>
      <c r="B5" s="4">
        <v>300</v>
      </c>
      <c r="C5" s="10">
        <f>B5/3</f>
        <v>100</v>
      </c>
      <c r="D5" s="1"/>
      <c r="E5" s="1"/>
      <c r="F5" s="1"/>
    </row>
    <row r="6" spans="1:7" ht="28.2" thickBot="1" x14ac:dyDescent="0.35">
      <c r="A6" s="3" t="s">
        <v>4</v>
      </c>
      <c r="B6" s="161">
        <v>500</v>
      </c>
      <c r="C6" s="11">
        <f>B6/20</f>
        <v>25</v>
      </c>
      <c r="D6" s="1"/>
      <c r="E6" s="1"/>
      <c r="F6" s="1"/>
    </row>
    <row r="7" spans="1:7" ht="15" thickBot="1" x14ac:dyDescent="0.35">
      <c r="A7" s="52" t="s">
        <v>5</v>
      </c>
      <c r="B7" s="4">
        <v>0</v>
      </c>
      <c r="C7" s="12">
        <f>B7/20</f>
        <v>0</v>
      </c>
      <c r="D7" s="1"/>
      <c r="E7" s="1"/>
      <c r="F7" s="1"/>
    </row>
    <row r="8" spans="1:7" ht="15" thickBot="1" x14ac:dyDescent="0.35">
      <c r="A8" s="52"/>
      <c r="B8" s="4">
        <v>0</v>
      </c>
      <c r="C8" s="12">
        <f>B8/1</f>
        <v>0</v>
      </c>
      <c r="D8" s="1"/>
      <c r="E8" s="1"/>
      <c r="F8" s="1"/>
    </row>
    <row r="9" spans="1:7" ht="15" thickBot="1" x14ac:dyDescent="0.35">
      <c r="A9" s="52"/>
      <c r="B9" s="4">
        <v>0</v>
      </c>
      <c r="C9" s="12">
        <f>B9/2</f>
        <v>0</v>
      </c>
      <c r="D9" s="1"/>
      <c r="E9" s="1"/>
      <c r="F9" s="1"/>
    </row>
    <row r="10" spans="1:7" ht="15" thickBot="1" x14ac:dyDescent="0.35">
      <c r="A10" s="53" t="s">
        <v>6</v>
      </c>
      <c r="B10" s="4">
        <v>0</v>
      </c>
      <c r="C10" s="13">
        <f>B10/15</f>
        <v>0</v>
      </c>
      <c r="D10" s="1"/>
      <c r="E10" s="1"/>
      <c r="F10" s="1"/>
    </row>
    <row r="11" spans="1:7" ht="15" thickBot="1" x14ac:dyDescent="0.35">
      <c r="A11" s="54"/>
      <c r="B11" s="4">
        <v>0</v>
      </c>
      <c r="C11" s="13">
        <f>B11/40</f>
        <v>0</v>
      </c>
      <c r="D11" s="1"/>
      <c r="E11" s="1"/>
      <c r="F11" s="1"/>
    </row>
    <row r="12" spans="1:7" ht="15" thickBot="1" x14ac:dyDescent="0.35">
      <c r="A12" s="55" t="s">
        <v>7</v>
      </c>
      <c r="B12" s="4">
        <v>0</v>
      </c>
      <c r="C12" s="14">
        <f>B12/10</f>
        <v>0</v>
      </c>
      <c r="D12" s="1"/>
      <c r="E12" s="1"/>
      <c r="F12" s="1"/>
    </row>
    <row r="13" spans="1:7" ht="15" thickBot="1" x14ac:dyDescent="0.35">
      <c r="A13" s="55"/>
      <c r="B13" s="4">
        <v>0</v>
      </c>
      <c r="C13" s="14">
        <f>B13/2</f>
        <v>0</v>
      </c>
      <c r="D13" s="1"/>
      <c r="E13" s="1"/>
      <c r="F13" s="1"/>
    </row>
    <row r="14" spans="1:7" ht="15" thickBot="1" x14ac:dyDescent="0.35">
      <c r="A14" s="56" t="s">
        <v>8</v>
      </c>
      <c r="B14" s="4">
        <v>0</v>
      </c>
      <c r="C14" s="10">
        <f>B14/10</f>
        <v>0</v>
      </c>
      <c r="D14" s="1"/>
      <c r="E14" s="1"/>
      <c r="F14" s="1"/>
    </row>
    <row r="15" spans="1:7" ht="15" thickBot="1" x14ac:dyDescent="0.35">
      <c r="A15" s="56"/>
      <c r="B15" s="4">
        <v>1000</v>
      </c>
      <c r="C15" s="10">
        <f>B15/5</f>
        <v>200</v>
      </c>
      <c r="D15" s="1"/>
      <c r="E15" s="1"/>
      <c r="F15" s="1"/>
    </row>
    <row r="16" spans="1:7" ht="15" thickBot="1" x14ac:dyDescent="0.35">
      <c r="A16" s="56"/>
      <c r="B16" s="4">
        <v>0</v>
      </c>
      <c r="C16" s="10">
        <f>B16/1.5</f>
        <v>0</v>
      </c>
      <c r="D16" s="1"/>
      <c r="E16" s="1"/>
      <c r="F16" s="1"/>
    </row>
    <row r="17" spans="1:6" ht="15" thickBot="1" x14ac:dyDescent="0.35">
      <c r="A17" s="56"/>
      <c r="B17" s="4">
        <v>0</v>
      </c>
      <c r="C17" s="10">
        <f>B17/2</f>
        <v>0</v>
      </c>
      <c r="D17" s="1"/>
      <c r="E17" s="1"/>
      <c r="F17" s="1"/>
    </row>
    <row r="18" spans="1:6" ht="15" thickBot="1" x14ac:dyDescent="0.35">
      <c r="A18" s="45" t="s">
        <v>10</v>
      </c>
      <c r="B18" s="4">
        <v>0</v>
      </c>
      <c r="C18" s="15">
        <f>B18/2</f>
        <v>0</v>
      </c>
      <c r="D18" s="1"/>
      <c r="E18" s="1"/>
      <c r="F18" s="1"/>
    </row>
    <row r="19" spans="1:6" ht="15" thickBot="1" x14ac:dyDescent="0.35">
      <c r="A19" s="45"/>
      <c r="B19" s="4">
        <v>0</v>
      </c>
      <c r="C19" s="15">
        <f>B19/15</f>
        <v>0</v>
      </c>
      <c r="D19" s="1"/>
      <c r="E19" s="1"/>
      <c r="F19" s="1"/>
    </row>
    <row r="20" spans="1:6" ht="15" thickBot="1" x14ac:dyDescent="0.35">
      <c r="A20" s="45"/>
      <c r="B20" s="4">
        <v>0</v>
      </c>
      <c r="C20" s="15">
        <f>B20/10</f>
        <v>0</v>
      </c>
      <c r="D20" s="1"/>
      <c r="E20" s="1"/>
      <c r="F20" s="1"/>
    </row>
    <row r="21" spans="1:6" ht="15" thickBot="1" x14ac:dyDescent="0.35">
      <c r="A21" s="45"/>
      <c r="B21" s="4">
        <v>0</v>
      </c>
      <c r="C21" s="15">
        <f>B21/20</f>
        <v>0</v>
      </c>
      <c r="D21" s="1"/>
      <c r="E21" s="1"/>
      <c r="F21" s="1"/>
    </row>
    <row r="22" spans="1:6" ht="15" thickBot="1" x14ac:dyDescent="0.35">
      <c r="A22" s="46" t="s">
        <v>11</v>
      </c>
      <c r="B22" s="4">
        <v>0</v>
      </c>
      <c r="C22" s="16">
        <f>(B22*0.75)/2</f>
        <v>0</v>
      </c>
      <c r="D22" s="1"/>
      <c r="E22" s="1"/>
      <c r="F22" s="1"/>
    </row>
    <row r="23" spans="1:6" ht="15" thickBot="1" x14ac:dyDescent="0.35">
      <c r="A23" s="47"/>
      <c r="B23" s="4">
        <v>0</v>
      </c>
      <c r="C23" s="16">
        <f>(B23+0.75)/3</f>
        <v>0.25</v>
      </c>
      <c r="D23" s="1"/>
      <c r="E23" s="1"/>
      <c r="F23" s="1"/>
    </row>
    <row r="24" spans="1:6" ht="15" thickBot="1" x14ac:dyDescent="0.35">
      <c r="A24" s="47"/>
      <c r="B24" s="4">
        <v>0</v>
      </c>
      <c r="C24" s="16">
        <f>(B24*0.75)/2</f>
        <v>0</v>
      </c>
      <c r="D24" s="1"/>
      <c r="E24" s="1"/>
      <c r="F24" s="1"/>
    </row>
    <row r="25" spans="1:6" ht="15" thickBot="1" x14ac:dyDescent="0.35">
      <c r="A25" s="47"/>
      <c r="B25" s="4">
        <v>0</v>
      </c>
      <c r="C25" s="16">
        <f>(B25*0.75)/3</f>
        <v>0</v>
      </c>
      <c r="D25" s="1"/>
      <c r="E25" s="1"/>
      <c r="F25" s="1"/>
    </row>
    <row r="26" spans="1:6" ht="15" thickBot="1" x14ac:dyDescent="0.35">
      <c r="A26" s="48"/>
      <c r="B26" s="4">
        <v>0</v>
      </c>
      <c r="C26" s="16">
        <f>(B26*0.75)/5</f>
        <v>0</v>
      </c>
      <c r="D26" s="1"/>
      <c r="E26" s="1"/>
      <c r="F26" s="1"/>
    </row>
    <row r="27" spans="1:6" ht="15" thickBot="1" x14ac:dyDescent="0.35">
      <c r="A27" s="49"/>
      <c r="B27" s="4">
        <v>0</v>
      </c>
      <c r="C27" s="16">
        <f>(B27*0.75)/5</f>
        <v>0</v>
      </c>
      <c r="D27" s="1"/>
      <c r="E27" s="1"/>
      <c r="F27" s="1"/>
    </row>
    <row r="28" spans="1:6" ht="15" thickBot="1" x14ac:dyDescent="0.35">
      <c r="A28" s="41" t="s">
        <v>12</v>
      </c>
      <c r="B28" s="4">
        <v>0</v>
      </c>
      <c r="C28" s="17">
        <f>B28/1</f>
        <v>0</v>
      </c>
      <c r="D28" s="1"/>
      <c r="E28" s="1"/>
      <c r="F28" s="1"/>
    </row>
    <row r="29" spans="1:6" ht="15" thickBot="1" x14ac:dyDescent="0.35">
      <c r="A29" s="42"/>
      <c r="B29" s="4">
        <v>0</v>
      </c>
      <c r="C29" s="17">
        <f>B29/0.5</f>
        <v>0</v>
      </c>
      <c r="D29" s="1"/>
      <c r="E29" s="1"/>
      <c r="F29" s="1"/>
    </row>
    <row r="30" spans="1:6" ht="15" thickBot="1" x14ac:dyDescent="0.35">
      <c r="A30" s="42"/>
      <c r="B30" s="4">
        <v>0</v>
      </c>
      <c r="C30" s="17">
        <f>B30/0.25</f>
        <v>0</v>
      </c>
      <c r="D30" s="1"/>
      <c r="E30" s="1"/>
      <c r="F30" s="1"/>
    </row>
    <row r="31" spans="1:6" ht="15" thickBot="1" x14ac:dyDescent="0.35">
      <c r="A31" s="42"/>
      <c r="B31" s="4">
        <v>0</v>
      </c>
      <c r="C31" s="17">
        <f>B31/0.5</f>
        <v>0</v>
      </c>
      <c r="D31" s="1"/>
      <c r="E31" s="1"/>
      <c r="F31" s="1"/>
    </row>
    <row r="32" spans="1:6" ht="15" thickBot="1" x14ac:dyDescent="0.35">
      <c r="A32" s="43"/>
      <c r="B32" s="4">
        <v>0</v>
      </c>
      <c r="C32" s="17">
        <f>B32/1</f>
        <v>0</v>
      </c>
      <c r="D32" s="1"/>
      <c r="E32" s="1"/>
      <c r="F32" s="1"/>
    </row>
    <row r="33" spans="1:6" ht="15" thickBot="1" x14ac:dyDescent="0.35">
      <c r="A33" s="43"/>
      <c r="B33" s="4">
        <v>0</v>
      </c>
      <c r="C33" s="17">
        <f>B33/5</f>
        <v>0</v>
      </c>
      <c r="D33" s="1"/>
      <c r="E33" s="1"/>
      <c r="F33" s="1"/>
    </row>
    <row r="34" spans="1:6" ht="15" thickBot="1" x14ac:dyDescent="0.35">
      <c r="A34" s="43"/>
      <c r="B34" s="4">
        <v>0</v>
      </c>
      <c r="C34" s="17">
        <f>B34/1.5</f>
        <v>0</v>
      </c>
      <c r="D34" s="1"/>
      <c r="E34" s="1"/>
      <c r="F34" s="1"/>
    </row>
    <row r="35" spans="1:6" ht="15" thickBot="1" x14ac:dyDescent="0.35">
      <c r="A35" s="43"/>
      <c r="B35" s="4">
        <v>0</v>
      </c>
      <c r="C35" s="17">
        <f>B35/2</f>
        <v>0</v>
      </c>
      <c r="D35" s="1"/>
      <c r="E35" s="1"/>
      <c r="F35" s="1"/>
    </row>
    <row r="36" spans="1:6" ht="15" thickBot="1" x14ac:dyDescent="0.35">
      <c r="A36" s="43"/>
      <c r="B36" s="4">
        <v>0</v>
      </c>
      <c r="C36" s="17">
        <f>B36/4</f>
        <v>0</v>
      </c>
      <c r="D36" s="1"/>
      <c r="E36" s="1"/>
      <c r="F36" s="1"/>
    </row>
    <row r="37" spans="1:6" ht="15" thickBot="1" x14ac:dyDescent="0.35">
      <c r="A37" s="43"/>
      <c r="B37" s="4">
        <v>0</v>
      </c>
      <c r="C37" s="17">
        <f>B37/3</f>
        <v>0</v>
      </c>
      <c r="D37" s="1"/>
      <c r="E37" s="1"/>
      <c r="F37" s="1"/>
    </row>
    <row r="38" spans="1:6" ht="15" thickBot="1" x14ac:dyDescent="0.35">
      <c r="A38" s="43"/>
      <c r="B38" s="4">
        <v>0</v>
      </c>
      <c r="C38" s="17">
        <f>B38/1</f>
        <v>0</v>
      </c>
      <c r="D38" s="1"/>
      <c r="E38" s="1"/>
      <c r="F38" s="1"/>
    </row>
    <row r="39" spans="1:6" ht="15" thickBot="1" x14ac:dyDescent="0.35">
      <c r="A39" s="43"/>
      <c r="B39" s="4">
        <v>0</v>
      </c>
      <c r="C39" s="17">
        <f>B39/1.2</f>
        <v>0</v>
      </c>
      <c r="D39" s="1"/>
      <c r="E39" s="1"/>
      <c r="F39" s="1"/>
    </row>
    <row r="40" spans="1:6" ht="15" thickBot="1" x14ac:dyDescent="0.35">
      <c r="A40" s="43"/>
      <c r="B40" s="4">
        <v>0</v>
      </c>
      <c r="C40" s="17">
        <f>B40/1.5</f>
        <v>0</v>
      </c>
      <c r="D40" s="1"/>
      <c r="E40" s="1"/>
      <c r="F40" s="1"/>
    </row>
    <row r="41" spans="1:6" ht="15" thickBot="1" x14ac:dyDescent="0.35">
      <c r="A41" s="43"/>
      <c r="B41" s="4">
        <v>0</v>
      </c>
      <c r="C41" s="17">
        <f>B41/2</f>
        <v>0</v>
      </c>
      <c r="D41" s="1"/>
      <c r="E41" s="1"/>
      <c r="F41" s="1"/>
    </row>
    <row r="42" spans="1:6" ht="15" thickBot="1" x14ac:dyDescent="0.35">
      <c r="A42" s="43"/>
      <c r="B42" s="4">
        <v>0</v>
      </c>
      <c r="C42" s="17">
        <f>B42/2</f>
        <v>0</v>
      </c>
      <c r="D42" s="1"/>
      <c r="E42" s="1"/>
      <c r="F42" s="1"/>
    </row>
    <row r="43" spans="1:6" ht="15" thickBot="1" x14ac:dyDescent="0.35">
      <c r="A43" s="43"/>
      <c r="B43" s="4">
        <v>0</v>
      </c>
      <c r="C43" s="17">
        <f>B43/2</f>
        <v>0</v>
      </c>
      <c r="D43" s="1"/>
      <c r="E43" s="1"/>
      <c r="F43" s="1"/>
    </row>
    <row r="44" spans="1:6" ht="15" thickBot="1" x14ac:dyDescent="0.35">
      <c r="A44" s="43"/>
      <c r="B44" s="4">
        <v>0</v>
      </c>
      <c r="C44" s="17">
        <f>B44/10</f>
        <v>0</v>
      </c>
      <c r="D44" s="1"/>
      <c r="E44" s="1"/>
      <c r="F44" s="1"/>
    </row>
    <row r="45" spans="1:6" ht="15" thickBot="1" x14ac:dyDescent="0.35">
      <c r="A45" s="44"/>
      <c r="B45" s="4">
        <v>0</v>
      </c>
      <c r="C45" s="17">
        <f>B45/10</f>
        <v>0</v>
      </c>
      <c r="D45" s="1"/>
      <c r="E45" s="1"/>
      <c r="F45" s="1"/>
    </row>
    <row r="46" spans="1:6" ht="28.2" thickBot="1" x14ac:dyDescent="0.35">
      <c r="A46" s="3" t="s">
        <v>13</v>
      </c>
      <c r="B46" s="4">
        <v>0</v>
      </c>
      <c r="C46" s="11">
        <f>B46/40</f>
        <v>0</v>
      </c>
      <c r="D46" s="1"/>
      <c r="E46" s="1"/>
      <c r="F46" s="1"/>
    </row>
    <row r="47" spans="1:6" x14ac:dyDescent="0.3">
      <c r="A47" s="1"/>
      <c r="B47" s="1"/>
      <c r="C47" s="1"/>
      <c r="D47" s="1"/>
      <c r="E47" s="1"/>
      <c r="F47" s="1"/>
    </row>
    <row r="48" spans="1:6" x14ac:dyDescent="0.3">
      <c r="A48" s="1"/>
      <c r="B48" s="1"/>
      <c r="C48" s="1"/>
      <c r="D48" s="1"/>
      <c r="E48" s="1"/>
      <c r="F48" s="1"/>
    </row>
    <row r="49" spans="1:6" x14ac:dyDescent="0.3">
      <c r="A49" s="1"/>
      <c r="B49" s="1"/>
      <c r="C49" s="1"/>
      <c r="D49" s="1"/>
      <c r="E49" s="1"/>
      <c r="F49" s="1"/>
    </row>
    <row r="50" spans="1:6" x14ac:dyDescent="0.3">
      <c r="A50" s="1"/>
      <c r="B50" s="1"/>
      <c r="C50" s="1"/>
      <c r="D50" s="1"/>
      <c r="E50" s="1"/>
      <c r="F50" s="1"/>
    </row>
    <row r="51" spans="1:6" x14ac:dyDescent="0.3">
      <c r="A51" s="1"/>
      <c r="B51" s="1"/>
      <c r="C51" s="1"/>
      <c r="D51" s="1"/>
      <c r="E51" s="1"/>
      <c r="F51" s="1"/>
    </row>
    <row r="52" spans="1:6" x14ac:dyDescent="0.3">
      <c r="A52" s="1"/>
      <c r="B52" s="1"/>
      <c r="C52" s="1"/>
      <c r="D52" s="1"/>
      <c r="E52" s="1"/>
      <c r="F52" s="1"/>
    </row>
    <row r="53" spans="1:6" x14ac:dyDescent="0.3">
      <c r="A53" s="1"/>
      <c r="B53" s="1"/>
      <c r="C53" s="1"/>
      <c r="D53" s="1"/>
      <c r="E53" s="1"/>
      <c r="F53" s="1"/>
    </row>
    <row r="54" spans="1:6" x14ac:dyDescent="0.3">
      <c r="A54" s="1"/>
      <c r="B54" s="1"/>
      <c r="C54" s="1"/>
      <c r="D54" s="1"/>
      <c r="E54" s="1"/>
      <c r="F54" s="1"/>
    </row>
    <row r="55" spans="1:6" x14ac:dyDescent="0.3">
      <c r="A55" s="1"/>
      <c r="B55" s="1"/>
      <c r="C55" s="1"/>
      <c r="D55" s="1"/>
      <c r="E55" s="1"/>
      <c r="F55" s="1"/>
    </row>
    <row r="56" spans="1:6" x14ac:dyDescent="0.3">
      <c r="A56" s="1"/>
      <c r="B56" s="1"/>
      <c r="C56" s="1"/>
      <c r="D56" s="1"/>
      <c r="E56" s="1"/>
      <c r="F56" s="1"/>
    </row>
    <row r="57" spans="1:6" x14ac:dyDescent="0.3">
      <c r="A57" s="1"/>
      <c r="B57" s="1"/>
      <c r="C57" s="1"/>
      <c r="D57" s="1"/>
      <c r="E57" s="1"/>
      <c r="F57" s="1"/>
    </row>
    <row r="58" spans="1:6" x14ac:dyDescent="0.3">
      <c r="A58" s="1"/>
      <c r="B58" s="1"/>
      <c r="C58" s="1"/>
      <c r="D58" s="1"/>
      <c r="E58" s="1"/>
      <c r="F58" s="1"/>
    </row>
    <row r="59" spans="1:6" x14ac:dyDescent="0.3">
      <c r="A59" s="1"/>
      <c r="B59" s="1"/>
      <c r="C59" s="1"/>
      <c r="D59" s="1"/>
      <c r="E59" s="1"/>
      <c r="F59" s="1"/>
    </row>
    <row r="60" spans="1:6" x14ac:dyDescent="0.3">
      <c r="A60" s="1"/>
      <c r="B60" s="1"/>
      <c r="C60" s="1"/>
      <c r="D60" s="1"/>
      <c r="E60" s="1"/>
      <c r="F60" s="1"/>
    </row>
    <row r="61" spans="1:6" x14ac:dyDescent="0.3">
      <c r="A61" s="1"/>
      <c r="B61" s="1"/>
      <c r="C61" s="1"/>
      <c r="D61" s="1"/>
      <c r="E61" s="1"/>
      <c r="F61" s="1"/>
    </row>
    <row r="62" spans="1:6" x14ac:dyDescent="0.3">
      <c r="A62" s="1"/>
      <c r="B62" s="1"/>
      <c r="C62" s="1"/>
      <c r="D62" s="1"/>
      <c r="E62" s="1"/>
      <c r="F62" s="1"/>
    </row>
  </sheetData>
  <sheetProtection sheet="1" objects="1" scenarios="1" formatCells="0" formatColumns="0" formatRows="0" insertColumns="0" insertRows="0" insertHyperlinks="0" deleteColumns="0" deleteRows="0" sort="0" autoFilter="0" pivotTables="0"/>
  <mergeCells count="9">
    <mergeCell ref="A1:E2"/>
    <mergeCell ref="A28:A45"/>
    <mergeCell ref="A18:A21"/>
    <mergeCell ref="A22:A27"/>
    <mergeCell ref="A4:A5"/>
    <mergeCell ref="A7:A9"/>
    <mergeCell ref="A10:A11"/>
    <mergeCell ref="A12:A13"/>
    <mergeCell ref="A14:A17"/>
  </mergeCells>
  <dataValidations count="1">
    <dataValidation type="decimal" operator="greaterThanOrEqual" allowBlank="1" showInputMessage="1" showErrorMessage="1" errorTitle="VALOR MÁL INTRODUCIDO" error="INTRODUZCA UN VALOR VÁLIDO, NÚMERIO MAYOR QUE 0, SI ES DECIMAL, PONGA , Y NO ." prompt="EL VALOR DEBE SER NÚMERICO" sqref="B4:B46 D4 E4" xr:uid="{00000000-0002-0000-0000-000000000000}">
      <formula1>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workbookViewId="0">
      <selection activeCell="A6" sqref="A6:A7"/>
    </sheetView>
  </sheetViews>
  <sheetFormatPr baseColWidth="10" defaultRowHeight="14.4" x14ac:dyDescent="0.3"/>
  <cols>
    <col min="1" max="1" width="21" bestFit="1" customWidth="1"/>
    <col min="2" max="2" width="7.6640625" customWidth="1"/>
    <col min="3" max="3" width="16.6640625" bestFit="1" customWidth="1"/>
    <col min="4" max="4" width="10.33203125" bestFit="1" customWidth="1"/>
    <col min="5" max="5" width="16.6640625" bestFit="1" customWidth="1"/>
    <col min="6" max="6" width="11.33203125" customWidth="1"/>
    <col min="7" max="7" width="20.88671875" customWidth="1"/>
  </cols>
  <sheetData>
    <row r="1" spans="1:11" ht="15" thickBot="1" x14ac:dyDescent="0.35">
      <c r="A1" s="5" t="s">
        <v>14</v>
      </c>
      <c r="C1" s="67" t="s">
        <v>19</v>
      </c>
      <c r="D1" s="68"/>
      <c r="E1" s="68"/>
      <c r="F1" s="69"/>
    </row>
    <row r="2" spans="1:11" ht="15.6" thickTop="1" thickBot="1" x14ac:dyDescent="0.35">
      <c r="A2" s="74">
        <f>SUM('Introducir Datos'!C5:C46)</f>
        <v>325.25</v>
      </c>
      <c r="C2" s="72" t="s">
        <v>17</v>
      </c>
      <c r="D2" s="73"/>
      <c r="E2" s="70" t="s">
        <v>16</v>
      </c>
      <c r="F2" s="71"/>
    </row>
    <row r="3" spans="1:11" ht="15.6" thickTop="1" thickBot="1" x14ac:dyDescent="0.35">
      <c r="A3" s="75"/>
      <c r="C3" s="80">
        <f>A2/'Introducir Datos'!D4</f>
        <v>81.3125</v>
      </c>
      <c r="D3" s="83" t="s">
        <v>15</v>
      </c>
      <c r="E3" s="80">
        <f>A2/('Introducir Datos'!D4-1)</f>
        <v>108.41666666666667</v>
      </c>
      <c r="F3" s="86" t="s">
        <v>15</v>
      </c>
      <c r="G3" s="76" t="s">
        <v>23</v>
      </c>
      <c r="H3" s="91"/>
    </row>
    <row r="4" spans="1:11" ht="15.6" thickTop="1" thickBot="1" x14ac:dyDescent="0.35">
      <c r="A4" s="66" t="s">
        <v>26</v>
      </c>
      <c r="C4" s="81"/>
      <c r="D4" s="84"/>
      <c r="E4" s="81"/>
      <c r="F4" s="87"/>
    </row>
    <row r="5" spans="1:11" ht="15.6" thickTop="1" thickBot="1" x14ac:dyDescent="0.35">
      <c r="A5" s="66"/>
      <c r="C5" s="82"/>
      <c r="D5" s="85"/>
      <c r="E5" s="82"/>
      <c r="F5" s="88"/>
      <c r="G5" s="78" t="s">
        <v>24</v>
      </c>
      <c r="H5" s="92"/>
    </row>
    <row r="6" spans="1:11" ht="15.75" customHeight="1" thickTop="1" x14ac:dyDescent="0.3">
      <c r="A6" s="74">
        <f>'Introducir Datos'!E4*200</f>
        <v>300</v>
      </c>
    </row>
    <row r="7" spans="1:11" ht="15" thickBot="1" x14ac:dyDescent="0.35">
      <c r="A7" s="75"/>
      <c r="C7" s="89" t="s">
        <v>21</v>
      </c>
      <c r="D7" s="89"/>
      <c r="E7" s="89"/>
      <c r="F7" s="89"/>
    </row>
    <row r="8" spans="1:11" ht="15.6" thickTop="1" thickBot="1" x14ac:dyDescent="0.35">
      <c r="C8" s="90" t="s">
        <v>17</v>
      </c>
      <c r="D8" s="90"/>
      <c r="E8" s="93" t="s">
        <v>16</v>
      </c>
      <c r="F8" s="93"/>
    </row>
    <row r="9" spans="1:11" ht="18" thickTop="1" thickBot="1" x14ac:dyDescent="0.35">
      <c r="A9" s="5" t="s">
        <v>20</v>
      </c>
      <c r="C9" s="94">
        <f>C3/200</f>
        <v>0.40656249999999999</v>
      </c>
      <c r="D9" s="100" t="s">
        <v>22</v>
      </c>
      <c r="E9" s="97">
        <f>E3/200</f>
        <v>0.54208333333333336</v>
      </c>
      <c r="F9" s="103" t="s">
        <v>22</v>
      </c>
      <c r="G9" s="76" t="s">
        <v>23</v>
      </c>
      <c r="H9" s="77"/>
      <c r="I9" s="57" t="s">
        <v>27</v>
      </c>
      <c r="J9" s="58"/>
      <c r="K9" s="59"/>
    </row>
    <row r="10" spans="1:11" ht="15.6" thickTop="1" thickBot="1" x14ac:dyDescent="0.35">
      <c r="A10" s="74">
        <f>SUM('Introducir Datos'!B4:B46)</f>
        <v>1800</v>
      </c>
      <c r="C10" s="95"/>
      <c r="D10" s="101"/>
      <c r="E10" s="98"/>
      <c r="F10" s="104"/>
      <c r="I10" s="60"/>
      <c r="J10" s="61"/>
      <c r="K10" s="62"/>
    </row>
    <row r="11" spans="1:11" ht="15.6" thickTop="1" thickBot="1" x14ac:dyDescent="0.35">
      <c r="A11" s="75"/>
      <c r="C11" s="96"/>
      <c r="D11" s="102"/>
      <c r="E11" s="99"/>
      <c r="F11" s="105"/>
      <c r="G11" s="78" t="s">
        <v>24</v>
      </c>
      <c r="H11" s="79"/>
      <c r="I11" s="63"/>
      <c r="J11" s="64"/>
      <c r="K11" s="65"/>
    </row>
    <row r="12" spans="1:11" ht="15" thickTop="1" x14ac:dyDescent="0.3">
      <c r="K12" s="2"/>
    </row>
  </sheetData>
  <sheetProtection sheet="1" objects="1" scenarios="1" formatCells="0" formatColumns="0" formatRows="0" insertColumns="0" insertRows="0" insertHyperlinks="0" deleteColumns="0" deleteRows="0" sort="0" autoFilter="0" pivotTables="0"/>
  <mergeCells count="23">
    <mergeCell ref="G3:H3"/>
    <mergeCell ref="G5:H5"/>
    <mergeCell ref="E8:F8"/>
    <mergeCell ref="C9:C11"/>
    <mergeCell ref="E9:E11"/>
    <mergeCell ref="D9:D11"/>
    <mergeCell ref="F9:F11"/>
    <mergeCell ref="I9:K11"/>
    <mergeCell ref="A4:A5"/>
    <mergeCell ref="C1:F1"/>
    <mergeCell ref="E2:F2"/>
    <mergeCell ref="C2:D2"/>
    <mergeCell ref="A10:A11"/>
    <mergeCell ref="A2:A3"/>
    <mergeCell ref="A6:A7"/>
    <mergeCell ref="G9:H9"/>
    <mergeCell ref="G11:H11"/>
    <mergeCell ref="C3:C5"/>
    <mergeCell ref="E3:E5"/>
    <mergeCell ref="D3:D5"/>
    <mergeCell ref="F3:F5"/>
    <mergeCell ref="C7:F7"/>
    <mergeCell ref="C8:D8"/>
  </mergeCells>
  <conditionalFormatting sqref="E3:E5 C3:C5">
    <cfRule type="cellIs" dxfId="6" priority="12" operator="lessThan">
      <formula>$A$6</formula>
    </cfRule>
    <cfRule type="cellIs" dxfId="5" priority="13" operator="greaterThan">
      <formula>$A$6</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3" operator="lessThan" id="{AAFE3AFA-94F9-44EF-B784-7877DD83C005}">
            <xm:f>'Introducir Datos'!$E$4</xm:f>
            <x14:dxf>
              <fill>
                <patternFill>
                  <bgColor theme="9" tint="0.39994506668294322"/>
                </patternFill>
              </fill>
            </x14:dxf>
          </x14:cfRule>
          <x14:cfRule type="cellIs" priority="4" operator="greaterThan" id="{64E5303A-4129-45F7-B0B6-D01490741849}">
            <xm:f>'Introducir Datos'!$E$4</xm:f>
            <x14:dxf>
              <fill>
                <patternFill>
                  <bgColor theme="5" tint="-0.24994659260841701"/>
                </patternFill>
              </fill>
            </x14:dxf>
          </x14:cfRule>
          <xm:sqref>C9:C11</xm:sqref>
        </x14:conditionalFormatting>
        <x14:conditionalFormatting xmlns:xm="http://schemas.microsoft.com/office/excel/2006/main">
          <x14:cfRule type="cellIs" priority="1" operator="lessThan" id="{3623FEA2-FBC3-4496-A54A-BD040A568408}">
            <xm:f>'Introducir Datos'!$E$4</xm:f>
            <x14:dxf>
              <fill>
                <patternFill>
                  <bgColor theme="9" tint="0.39994506668294322"/>
                </patternFill>
              </fill>
            </x14:dxf>
          </x14:cfRule>
          <x14:cfRule type="cellIs" priority="2" operator="greaterThan" id="{F22CD118-B638-4CCB-B8BD-2F2F8DDDC05E}">
            <xm:f>'Introducir Datos'!$E$4</xm:f>
            <x14:dxf>
              <fill>
                <patternFill>
                  <bgColor theme="5" tint="-0.24994659260841701"/>
                </patternFill>
              </fill>
            </x14:dxf>
          </x14:cfRule>
          <xm:sqref>E9:E11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9316-BD42-4C9B-9239-908EE0437296}">
  <dimension ref="A1:G104"/>
  <sheetViews>
    <sheetView topLeftCell="A5" workbookViewId="0">
      <selection activeCell="B58" sqref="B58:C58"/>
    </sheetView>
  </sheetViews>
  <sheetFormatPr baseColWidth="10" defaultRowHeight="14.4" x14ac:dyDescent="0.3"/>
  <cols>
    <col min="2" max="2" width="46.5546875" bestFit="1" customWidth="1"/>
    <col min="3" max="3" width="32.44140625" bestFit="1" customWidth="1"/>
    <col min="4" max="4" width="6.6640625" customWidth="1"/>
    <col min="5" max="5" width="11.33203125" bestFit="1" customWidth="1"/>
    <col min="6" max="6" width="14" bestFit="1" customWidth="1"/>
  </cols>
  <sheetData>
    <row r="1" spans="1:7" x14ac:dyDescent="0.3">
      <c r="A1" s="132" t="s">
        <v>132</v>
      </c>
      <c r="B1" s="133"/>
      <c r="C1" s="133"/>
      <c r="D1" s="133"/>
      <c r="E1" s="133"/>
      <c r="F1" s="133"/>
      <c r="G1" s="134"/>
    </row>
    <row r="2" spans="1:7" x14ac:dyDescent="0.3">
      <c r="A2" s="135"/>
      <c r="B2" s="136"/>
      <c r="C2" s="136"/>
      <c r="D2" s="136"/>
      <c r="E2" s="136"/>
      <c r="F2" s="136"/>
      <c r="G2" s="137"/>
    </row>
    <row r="3" spans="1:7" ht="15" thickBot="1" x14ac:dyDescent="0.35">
      <c r="A3" s="138"/>
      <c r="B3" s="139"/>
      <c r="C3" s="139"/>
      <c r="D3" s="139"/>
      <c r="E3" s="139"/>
      <c r="F3" s="139"/>
      <c r="G3" s="140"/>
    </row>
    <row r="5" spans="1:7" x14ac:dyDescent="0.3">
      <c r="B5" t="s">
        <v>133</v>
      </c>
      <c r="C5" t="s">
        <v>134</v>
      </c>
    </row>
    <row r="7" spans="1:7" ht="30" customHeight="1" x14ac:dyDescent="0.3">
      <c r="A7" s="148" t="s">
        <v>123</v>
      </c>
      <c r="B7" s="27" t="s">
        <v>122</v>
      </c>
      <c r="C7" s="27" t="s">
        <v>121</v>
      </c>
      <c r="D7" s="147" t="s">
        <v>120</v>
      </c>
      <c r="E7" s="147"/>
      <c r="F7" s="27" t="s">
        <v>119</v>
      </c>
      <c r="G7" s="26" t="s">
        <v>118</v>
      </c>
    </row>
    <row r="8" spans="1:7" x14ac:dyDescent="0.3">
      <c r="A8" s="148"/>
      <c r="B8" s="22" t="s">
        <v>117</v>
      </c>
      <c r="C8" s="22" t="s">
        <v>116</v>
      </c>
      <c r="D8" s="146">
        <v>3</v>
      </c>
      <c r="E8" s="146"/>
      <c r="F8" s="146">
        <v>3</v>
      </c>
      <c r="G8" s="146">
        <f>(5/129)*F8</f>
        <v>0.11627906976744186</v>
      </c>
    </row>
    <row r="9" spans="1:7" x14ac:dyDescent="0.3">
      <c r="A9" s="148"/>
      <c r="B9" s="22" t="s">
        <v>115</v>
      </c>
      <c r="C9" s="22" t="s">
        <v>114</v>
      </c>
      <c r="D9" s="146">
        <v>2</v>
      </c>
      <c r="E9" s="146"/>
      <c r="F9" s="146"/>
      <c r="G9" s="146"/>
    </row>
    <row r="10" spans="1:7" x14ac:dyDescent="0.3">
      <c r="A10" s="148"/>
      <c r="B10" s="22" t="s">
        <v>113</v>
      </c>
      <c r="C10" s="22" t="s">
        <v>112</v>
      </c>
      <c r="D10" s="146">
        <v>1</v>
      </c>
      <c r="E10" s="146"/>
      <c r="F10" s="146"/>
      <c r="G10" s="146"/>
    </row>
    <row r="11" spans="1:7" x14ac:dyDescent="0.3">
      <c r="A11" s="148"/>
      <c r="B11" s="22" t="s">
        <v>111</v>
      </c>
      <c r="C11" s="22" t="s">
        <v>110</v>
      </c>
      <c r="D11" s="146">
        <v>0</v>
      </c>
      <c r="E11" s="146"/>
      <c r="F11" s="146"/>
      <c r="G11" s="146"/>
    </row>
    <row r="12" spans="1:7" ht="15.6" x14ac:dyDescent="0.3">
      <c r="A12" s="148"/>
      <c r="B12" s="147" t="s">
        <v>109</v>
      </c>
      <c r="C12" s="147"/>
      <c r="D12" s="125"/>
      <c r="E12" s="125"/>
      <c r="F12" s="125"/>
      <c r="G12" s="146"/>
    </row>
    <row r="13" spans="1:7" x14ac:dyDescent="0.3">
      <c r="A13" s="148"/>
      <c r="B13" s="146" t="s">
        <v>108</v>
      </c>
      <c r="C13" s="146"/>
      <c r="D13" s="146">
        <v>5</v>
      </c>
      <c r="E13" s="146"/>
      <c r="F13" s="146">
        <v>0</v>
      </c>
      <c r="G13" s="146">
        <f>(5/129)*F13</f>
        <v>0</v>
      </c>
    </row>
    <row r="14" spans="1:7" x14ac:dyDescent="0.3">
      <c r="A14" s="148"/>
      <c r="B14" s="146" t="s">
        <v>107</v>
      </c>
      <c r="C14" s="146"/>
      <c r="D14" s="146">
        <v>4</v>
      </c>
      <c r="E14" s="146"/>
      <c r="F14" s="146"/>
      <c r="G14" s="146"/>
    </row>
    <row r="15" spans="1:7" x14ac:dyDescent="0.3">
      <c r="A15" s="148"/>
      <c r="B15" s="146" t="s">
        <v>106</v>
      </c>
      <c r="C15" s="146"/>
      <c r="D15" s="146">
        <v>3</v>
      </c>
      <c r="E15" s="146"/>
      <c r="F15" s="146"/>
      <c r="G15" s="146"/>
    </row>
    <row r="16" spans="1:7" x14ac:dyDescent="0.3">
      <c r="A16" s="148"/>
      <c r="B16" s="146" t="s">
        <v>105</v>
      </c>
      <c r="C16" s="146"/>
      <c r="D16" s="146">
        <v>2</v>
      </c>
      <c r="E16" s="146"/>
      <c r="F16" s="146"/>
      <c r="G16" s="146"/>
    </row>
    <row r="17" spans="1:7" x14ac:dyDescent="0.3">
      <c r="A17" s="148"/>
      <c r="B17" s="146" t="s">
        <v>104</v>
      </c>
      <c r="C17" s="146"/>
      <c r="D17" s="146">
        <v>1</v>
      </c>
      <c r="E17" s="146"/>
      <c r="F17" s="146"/>
      <c r="G17" s="146"/>
    </row>
    <row r="18" spans="1:7" x14ac:dyDescent="0.3">
      <c r="A18" s="148"/>
      <c r="B18" s="146" t="s">
        <v>103</v>
      </c>
      <c r="C18" s="146"/>
      <c r="D18" s="146">
        <v>0</v>
      </c>
      <c r="E18" s="146"/>
      <c r="F18" s="146"/>
      <c r="G18" s="146"/>
    </row>
    <row r="19" spans="1:7" x14ac:dyDescent="0.3">
      <c r="A19" s="148"/>
      <c r="B19" s="114" t="s">
        <v>102</v>
      </c>
      <c r="C19" s="115"/>
      <c r="D19" s="143"/>
      <c r="E19" s="157"/>
      <c r="F19" s="157"/>
      <c r="G19" s="158"/>
    </row>
    <row r="20" spans="1:7" x14ac:dyDescent="0.3">
      <c r="A20" s="148"/>
      <c r="B20" s="106" t="s">
        <v>101</v>
      </c>
      <c r="C20" s="107"/>
      <c r="D20" s="146">
        <v>10</v>
      </c>
      <c r="E20" s="146"/>
      <c r="F20" s="146">
        <v>10</v>
      </c>
      <c r="G20" s="146">
        <f>(5/129)*F20</f>
        <v>0.38759689922480622</v>
      </c>
    </row>
    <row r="21" spans="1:7" x14ac:dyDescent="0.3">
      <c r="A21" s="148"/>
      <c r="B21" s="106" t="s">
        <v>100</v>
      </c>
      <c r="C21" s="107"/>
      <c r="D21" s="146">
        <v>5</v>
      </c>
      <c r="E21" s="146"/>
      <c r="F21" s="146"/>
      <c r="G21" s="146"/>
    </row>
    <row r="22" spans="1:7" x14ac:dyDescent="0.3">
      <c r="A22" s="148"/>
      <c r="B22" s="106" t="s">
        <v>99</v>
      </c>
      <c r="C22" s="107"/>
      <c r="D22" s="146">
        <v>0</v>
      </c>
      <c r="E22" s="146"/>
      <c r="F22" s="146"/>
      <c r="G22" s="146"/>
    </row>
    <row r="23" spans="1:7" x14ac:dyDescent="0.3">
      <c r="A23" s="148"/>
      <c r="B23" s="114" t="s">
        <v>98</v>
      </c>
      <c r="C23" s="115"/>
      <c r="D23" s="143"/>
      <c r="E23" s="157"/>
      <c r="F23" s="157"/>
      <c r="G23" s="158"/>
    </row>
    <row r="24" spans="1:7" x14ac:dyDescent="0.3">
      <c r="A24" s="148"/>
      <c r="B24" s="106" t="s">
        <v>97</v>
      </c>
      <c r="C24" s="107"/>
      <c r="D24" s="146">
        <v>5</v>
      </c>
      <c r="E24" s="146"/>
      <c r="F24" s="146">
        <v>3</v>
      </c>
      <c r="G24" s="146">
        <f>(5/129)*F24</f>
        <v>0.11627906976744186</v>
      </c>
    </row>
    <row r="25" spans="1:7" x14ac:dyDescent="0.3">
      <c r="A25" s="148"/>
      <c r="B25" s="106" t="s">
        <v>96</v>
      </c>
      <c r="C25" s="107"/>
      <c r="D25" s="146">
        <v>3</v>
      </c>
      <c r="E25" s="146"/>
      <c r="F25" s="146"/>
      <c r="G25" s="146"/>
    </row>
    <row r="26" spans="1:7" x14ac:dyDescent="0.3">
      <c r="A26" s="148"/>
      <c r="B26" s="106" t="s">
        <v>95</v>
      </c>
      <c r="C26" s="107"/>
      <c r="D26" s="146">
        <v>0</v>
      </c>
      <c r="E26" s="146"/>
      <c r="F26" s="146"/>
      <c r="G26" s="146"/>
    </row>
    <row r="27" spans="1:7" x14ac:dyDescent="0.3">
      <c r="A27" s="149" t="s">
        <v>94</v>
      </c>
      <c r="B27" s="114" t="s">
        <v>93</v>
      </c>
      <c r="C27" s="115"/>
      <c r="D27" s="125"/>
      <c r="E27" s="126"/>
      <c r="F27" s="126"/>
      <c r="G27" s="127"/>
    </row>
    <row r="28" spans="1:7" x14ac:dyDescent="0.3">
      <c r="A28" s="149"/>
      <c r="B28" s="22" t="s">
        <v>92</v>
      </c>
      <c r="C28" s="22" t="s">
        <v>91</v>
      </c>
      <c r="D28" s="146">
        <v>10</v>
      </c>
      <c r="E28" s="146"/>
      <c r="F28" s="146">
        <v>10</v>
      </c>
      <c r="G28" s="146">
        <f>(5/129)*F28</f>
        <v>0.38759689922480622</v>
      </c>
    </row>
    <row r="29" spans="1:7" x14ac:dyDescent="0.3">
      <c r="A29" s="149"/>
      <c r="B29" s="22" t="s">
        <v>90</v>
      </c>
      <c r="C29" s="22" t="s">
        <v>89</v>
      </c>
      <c r="D29" s="146">
        <v>8</v>
      </c>
      <c r="E29" s="146"/>
      <c r="F29" s="146"/>
      <c r="G29" s="146"/>
    </row>
    <row r="30" spans="1:7" x14ac:dyDescent="0.3">
      <c r="A30" s="149"/>
      <c r="B30" s="22" t="s">
        <v>88</v>
      </c>
      <c r="C30" s="22" t="s">
        <v>87</v>
      </c>
      <c r="D30" s="146">
        <v>6</v>
      </c>
      <c r="E30" s="146"/>
      <c r="F30" s="146"/>
      <c r="G30" s="146"/>
    </row>
    <row r="31" spans="1:7" x14ac:dyDescent="0.3">
      <c r="A31" s="149"/>
      <c r="B31" s="22" t="s">
        <v>86</v>
      </c>
      <c r="C31" s="22" t="s">
        <v>85</v>
      </c>
      <c r="D31" s="146">
        <v>2</v>
      </c>
      <c r="E31" s="146"/>
      <c r="F31" s="146"/>
      <c r="G31" s="146"/>
    </row>
    <row r="32" spans="1:7" x14ac:dyDescent="0.3">
      <c r="A32" s="149"/>
      <c r="B32" s="22" t="s">
        <v>84</v>
      </c>
      <c r="C32" s="22" t="s">
        <v>83</v>
      </c>
      <c r="D32" s="146">
        <v>0</v>
      </c>
      <c r="E32" s="146"/>
      <c r="F32" s="146"/>
      <c r="G32" s="146"/>
    </row>
    <row r="33" spans="1:7" x14ac:dyDescent="0.3">
      <c r="A33" s="149"/>
      <c r="B33" s="114" t="s">
        <v>82</v>
      </c>
      <c r="C33" s="115"/>
      <c r="D33" s="125"/>
      <c r="E33" s="126"/>
      <c r="F33" s="126"/>
      <c r="G33" s="127"/>
    </row>
    <row r="34" spans="1:7" x14ac:dyDescent="0.3">
      <c r="A34" s="149"/>
      <c r="B34" s="106" t="s">
        <v>81</v>
      </c>
      <c r="C34" s="107"/>
      <c r="D34" s="146">
        <v>5</v>
      </c>
      <c r="E34" s="146"/>
      <c r="F34" s="146">
        <v>5</v>
      </c>
      <c r="G34" s="146">
        <f>(5/129)*F34</f>
        <v>0.19379844961240311</v>
      </c>
    </row>
    <row r="35" spans="1:7" x14ac:dyDescent="0.3">
      <c r="A35" s="149"/>
      <c r="B35" s="106" t="s">
        <v>48</v>
      </c>
      <c r="C35" s="107"/>
      <c r="D35" s="146">
        <v>3</v>
      </c>
      <c r="E35" s="146"/>
      <c r="F35" s="146"/>
      <c r="G35" s="146"/>
    </row>
    <row r="36" spans="1:7" x14ac:dyDescent="0.3">
      <c r="A36" s="149"/>
      <c r="B36" s="106" t="s">
        <v>80</v>
      </c>
      <c r="C36" s="107"/>
      <c r="D36" s="146">
        <v>1</v>
      </c>
      <c r="E36" s="146"/>
      <c r="F36" s="146"/>
      <c r="G36" s="146"/>
    </row>
    <row r="37" spans="1:7" x14ac:dyDescent="0.3">
      <c r="A37" s="149"/>
      <c r="B37" s="106" t="s">
        <v>79</v>
      </c>
      <c r="C37" s="107"/>
      <c r="D37" s="146">
        <v>0</v>
      </c>
      <c r="E37" s="146"/>
      <c r="F37" s="146"/>
      <c r="G37" s="146"/>
    </row>
    <row r="38" spans="1:7" x14ac:dyDescent="0.3">
      <c r="A38" s="151" t="s">
        <v>78</v>
      </c>
      <c r="B38" s="114" t="s">
        <v>77</v>
      </c>
      <c r="C38" s="115"/>
      <c r="D38" s="125"/>
      <c r="E38" s="125"/>
      <c r="F38" s="125"/>
      <c r="G38" s="146"/>
    </row>
    <row r="39" spans="1:7" x14ac:dyDescent="0.3">
      <c r="A39" s="152"/>
      <c r="B39" s="106" t="s">
        <v>67</v>
      </c>
      <c r="C39" s="107"/>
      <c r="D39" s="146">
        <v>10</v>
      </c>
      <c r="E39" s="146"/>
      <c r="F39" s="146">
        <v>10</v>
      </c>
      <c r="G39" s="146">
        <f>(5/129)*F39</f>
        <v>0.38759689922480622</v>
      </c>
    </row>
    <row r="40" spans="1:7" x14ac:dyDescent="0.3">
      <c r="A40" s="152"/>
      <c r="B40" s="106" t="s">
        <v>68</v>
      </c>
      <c r="C40" s="107"/>
      <c r="D40" s="146">
        <v>5</v>
      </c>
      <c r="E40" s="146"/>
      <c r="F40" s="146"/>
      <c r="G40" s="146"/>
    </row>
    <row r="41" spans="1:7" x14ac:dyDescent="0.3">
      <c r="A41" s="152"/>
      <c r="B41" s="106" t="s">
        <v>69</v>
      </c>
      <c r="C41" s="107"/>
      <c r="D41" s="146">
        <v>0</v>
      </c>
      <c r="E41" s="146"/>
      <c r="F41" s="146"/>
      <c r="G41" s="146"/>
    </row>
    <row r="42" spans="1:7" x14ac:dyDescent="0.3">
      <c r="A42" s="152"/>
      <c r="B42" s="114" t="s">
        <v>76</v>
      </c>
      <c r="C42" s="115"/>
      <c r="D42" s="125"/>
      <c r="E42" s="125"/>
      <c r="F42" s="125"/>
      <c r="G42" s="146"/>
    </row>
    <row r="43" spans="1:7" ht="16.2" x14ac:dyDescent="0.3">
      <c r="A43" s="152"/>
      <c r="B43" s="106" t="s">
        <v>75</v>
      </c>
      <c r="C43" s="107"/>
      <c r="D43" s="146">
        <v>10</v>
      </c>
      <c r="E43" s="146"/>
      <c r="F43" s="146">
        <v>2</v>
      </c>
      <c r="G43" s="146">
        <f>(5/129)*F43</f>
        <v>7.7519379844961239E-2</v>
      </c>
    </row>
    <row r="44" spans="1:7" ht="16.2" x14ac:dyDescent="0.3">
      <c r="A44" s="152"/>
      <c r="B44" s="106" t="s">
        <v>74</v>
      </c>
      <c r="C44" s="107"/>
      <c r="D44" s="146">
        <v>5</v>
      </c>
      <c r="E44" s="146"/>
      <c r="F44" s="146"/>
      <c r="G44" s="146"/>
    </row>
    <row r="45" spans="1:7" ht="16.2" x14ac:dyDescent="0.3">
      <c r="A45" s="152"/>
      <c r="B45" s="106" t="s">
        <v>73</v>
      </c>
      <c r="C45" s="107"/>
      <c r="D45" s="146">
        <v>2</v>
      </c>
      <c r="E45" s="146"/>
      <c r="F45" s="146"/>
      <c r="G45" s="146"/>
    </row>
    <row r="46" spans="1:7" ht="16.2" x14ac:dyDescent="0.3">
      <c r="A46" s="152"/>
      <c r="B46" s="106" t="s">
        <v>72</v>
      </c>
      <c r="C46" s="107"/>
      <c r="D46" s="146">
        <v>0</v>
      </c>
      <c r="E46" s="146"/>
      <c r="F46" s="146"/>
      <c r="G46" s="146"/>
    </row>
    <row r="47" spans="1:7" x14ac:dyDescent="0.3">
      <c r="A47" s="152"/>
      <c r="B47" s="114" t="s">
        <v>71</v>
      </c>
      <c r="C47" s="115"/>
      <c r="D47" s="125"/>
      <c r="E47" s="126"/>
      <c r="F47" s="126"/>
      <c r="G47" s="127"/>
    </row>
    <row r="48" spans="1:7" x14ac:dyDescent="0.3">
      <c r="A48" s="152"/>
      <c r="B48" s="106" t="s">
        <v>56</v>
      </c>
      <c r="C48" s="107"/>
      <c r="D48" s="146">
        <v>5</v>
      </c>
      <c r="E48" s="127"/>
      <c r="F48" s="146">
        <v>5</v>
      </c>
      <c r="G48" s="146">
        <f>(5/129)*F48</f>
        <v>0.19379844961240311</v>
      </c>
    </row>
    <row r="49" spans="1:7" x14ac:dyDescent="0.3">
      <c r="A49" s="152"/>
      <c r="B49" s="106" t="s">
        <v>48</v>
      </c>
      <c r="C49" s="107"/>
      <c r="D49" s="146">
        <v>3</v>
      </c>
      <c r="E49" s="127"/>
      <c r="F49" s="146"/>
      <c r="G49" s="146"/>
    </row>
    <row r="50" spans="1:7" x14ac:dyDescent="0.3">
      <c r="A50" s="152"/>
      <c r="B50" s="106" t="s">
        <v>47</v>
      </c>
      <c r="C50" s="107"/>
      <c r="D50" s="146">
        <v>0</v>
      </c>
      <c r="E50" s="127"/>
      <c r="F50" s="146"/>
      <c r="G50" s="146"/>
    </row>
    <row r="51" spans="1:7" x14ac:dyDescent="0.3">
      <c r="A51" s="152"/>
      <c r="B51" s="114" t="s">
        <v>70</v>
      </c>
      <c r="C51" s="115"/>
      <c r="D51" s="125"/>
      <c r="E51" s="126"/>
      <c r="F51" s="126"/>
      <c r="G51" s="127"/>
    </row>
    <row r="52" spans="1:7" x14ac:dyDescent="0.3">
      <c r="A52" s="152"/>
      <c r="B52" s="106" t="s">
        <v>69</v>
      </c>
      <c r="C52" s="107"/>
      <c r="D52" s="146">
        <v>10</v>
      </c>
      <c r="E52" s="127"/>
      <c r="F52" s="146">
        <v>7</v>
      </c>
      <c r="G52" s="146">
        <f>(5/129)*F52</f>
        <v>0.27131782945736432</v>
      </c>
    </row>
    <row r="53" spans="1:7" x14ac:dyDescent="0.3">
      <c r="A53" s="152"/>
      <c r="B53" s="106" t="s">
        <v>68</v>
      </c>
      <c r="C53" s="107"/>
      <c r="D53" s="146">
        <v>5</v>
      </c>
      <c r="E53" s="127"/>
      <c r="F53" s="146"/>
      <c r="G53" s="146"/>
    </row>
    <row r="54" spans="1:7" x14ac:dyDescent="0.3">
      <c r="A54" s="152"/>
      <c r="B54" s="106" t="s">
        <v>67</v>
      </c>
      <c r="C54" s="107"/>
      <c r="D54" s="146">
        <v>0</v>
      </c>
      <c r="E54" s="127"/>
      <c r="F54" s="146"/>
      <c r="G54" s="146"/>
    </row>
    <row r="55" spans="1:7" x14ac:dyDescent="0.3">
      <c r="A55" s="152"/>
      <c r="B55" s="114" t="s">
        <v>66</v>
      </c>
      <c r="C55" s="115"/>
      <c r="D55" s="125"/>
      <c r="E55" s="126"/>
      <c r="F55" s="126"/>
      <c r="G55" s="127"/>
    </row>
    <row r="56" spans="1:7" x14ac:dyDescent="0.3">
      <c r="A56" s="152"/>
      <c r="B56" s="106" t="s">
        <v>65</v>
      </c>
      <c r="C56" s="107"/>
      <c r="D56" s="146">
        <v>3</v>
      </c>
      <c r="E56" s="127"/>
      <c r="F56" s="146">
        <v>2</v>
      </c>
      <c r="G56" s="146">
        <f>(5/129)*F56</f>
        <v>7.7519379844961239E-2</v>
      </c>
    </row>
    <row r="57" spans="1:7" x14ac:dyDescent="0.3">
      <c r="A57" s="152"/>
      <c r="B57" s="106" t="s">
        <v>64</v>
      </c>
      <c r="C57" s="107"/>
      <c r="D57" s="146">
        <v>2</v>
      </c>
      <c r="E57" s="127"/>
      <c r="F57" s="146"/>
      <c r="G57" s="146"/>
    </row>
    <row r="58" spans="1:7" x14ac:dyDescent="0.3">
      <c r="A58" s="152"/>
      <c r="B58" s="106" t="s">
        <v>63</v>
      </c>
      <c r="C58" s="107"/>
      <c r="D58" s="146">
        <v>0</v>
      </c>
      <c r="E58" s="127"/>
      <c r="F58" s="146"/>
      <c r="G58" s="146"/>
    </row>
    <row r="59" spans="1:7" x14ac:dyDescent="0.3">
      <c r="A59" s="152"/>
      <c r="B59" s="114" t="s">
        <v>62</v>
      </c>
      <c r="C59" s="115"/>
      <c r="D59" s="125"/>
      <c r="E59" s="126"/>
      <c r="F59" s="126"/>
      <c r="G59" s="127"/>
    </row>
    <row r="60" spans="1:7" ht="16.2" x14ac:dyDescent="0.3">
      <c r="A60" s="152"/>
      <c r="B60" s="106" t="s">
        <v>61</v>
      </c>
      <c r="C60" s="107"/>
      <c r="D60" s="146">
        <v>3</v>
      </c>
      <c r="E60" s="127"/>
      <c r="F60" s="146">
        <v>0</v>
      </c>
      <c r="G60" s="146">
        <f>(5/129)*F60</f>
        <v>0</v>
      </c>
    </row>
    <row r="61" spans="1:7" ht="16.2" x14ac:dyDescent="0.3">
      <c r="A61" s="152"/>
      <c r="B61" s="106" t="s">
        <v>60</v>
      </c>
      <c r="C61" s="107"/>
      <c r="D61" s="146">
        <v>2</v>
      </c>
      <c r="E61" s="127"/>
      <c r="F61" s="146"/>
      <c r="G61" s="146"/>
    </row>
    <row r="62" spans="1:7" ht="16.2" x14ac:dyDescent="0.3">
      <c r="A62" s="153"/>
      <c r="B62" s="106" t="s">
        <v>59</v>
      </c>
      <c r="C62" s="107"/>
      <c r="D62" s="146">
        <v>0</v>
      </c>
      <c r="E62" s="127"/>
      <c r="F62" s="146"/>
      <c r="G62" s="146"/>
    </row>
    <row r="63" spans="1:7" x14ac:dyDescent="0.3">
      <c r="A63" s="148" t="s">
        <v>58</v>
      </c>
      <c r="B63" s="114" t="s">
        <v>57</v>
      </c>
      <c r="C63" s="115"/>
      <c r="D63" s="125"/>
      <c r="E63" s="126"/>
      <c r="F63" s="126"/>
      <c r="G63" s="127"/>
    </row>
    <row r="64" spans="1:7" x14ac:dyDescent="0.3">
      <c r="A64" s="148"/>
      <c r="B64" s="106" t="s">
        <v>56</v>
      </c>
      <c r="C64" s="107"/>
      <c r="D64" s="146">
        <v>10</v>
      </c>
      <c r="E64" s="127"/>
      <c r="F64" s="146">
        <v>10</v>
      </c>
      <c r="G64" s="146">
        <f>(5/129)*F64</f>
        <v>0.38759689922480622</v>
      </c>
    </row>
    <row r="65" spans="1:7" x14ac:dyDescent="0.3">
      <c r="A65" s="148"/>
      <c r="B65" s="106" t="s">
        <v>48</v>
      </c>
      <c r="C65" s="107"/>
      <c r="D65" s="146">
        <v>5</v>
      </c>
      <c r="E65" s="127"/>
      <c r="F65" s="146"/>
      <c r="G65" s="146"/>
    </row>
    <row r="66" spans="1:7" x14ac:dyDescent="0.3">
      <c r="A66" s="148"/>
      <c r="B66" s="106" t="s">
        <v>47</v>
      </c>
      <c r="C66" s="107"/>
      <c r="D66" s="146">
        <v>0</v>
      </c>
      <c r="E66" s="127"/>
      <c r="F66" s="146"/>
      <c r="G66" s="146"/>
    </row>
    <row r="67" spans="1:7" x14ac:dyDescent="0.3">
      <c r="A67" s="148"/>
      <c r="B67" s="114" t="s">
        <v>55</v>
      </c>
      <c r="C67" s="115"/>
      <c r="D67" s="125"/>
      <c r="E67" s="126"/>
      <c r="F67" s="126"/>
      <c r="G67" s="127"/>
    </row>
    <row r="68" spans="1:7" x14ac:dyDescent="0.3">
      <c r="A68" s="148"/>
      <c r="B68" s="106" t="s">
        <v>49</v>
      </c>
      <c r="C68" s="107"/>
      <c r="D68" s="146">
        <v>10</v>
      </c>
      <c r="E68" s="127"/>
      <c r="F68" s="146">
        <v>10</v>
      </c>
      <c r="G68" s="146">
        <f>(5/129)*F68</f>
        <v>0.38759689922480622</v>
      </c>
    </row>
    <row r="69" spans="1:7" x14ac:dyDescent="0.3">
      <c r="A69" s="148"/>
      <c r="B69" s="106" t="s">
        <v>48</v>
      </c>
      <c r="C69" s="107"/>
      <c r="D69" s="146">
        <v>5</v>
      </c>
      <c r="E69" s="127"/>
      <c r="F69" s="146"/>
      <c r="G69" s="146"/>
    </row>
    <row r="70" spans="1:7" x14ac:dyDescent="0.3">
      <c r="A70" s="148"/>
      <c r="B70" s="106" t="s">
        <v>47</v>
      </c>
      <c r="C70" s="107"/>
      <c r="D70" s="146">
        <v>0</v>
      </c>
      <c r="E70" s="127"/>
      <c r="F70" s="146"/>
      <c r="G70" s="146"/>
    </row>
    <row r="71" spans="1:7" x14ac:dyDescent="0.3">
      <c r="A71" s="148"/>
      <c r="B71" s="114" t="s">
        <v>54</v>
      </c>
      <c r="C71" s="115"/>
      <c r="D71" s="125"/>
      <c r="E71" s="126"/>
      <c r="F71" s="126"/>
      <c r="G71" s="127"/>
    </row>
    <row r="72" spans="1:7" x14ac:dyDescent="0.3">
      <c r="A72" s="148"/>
      <c r="B72" s="106" t="s">
        <v>49</v>
      </c>
      <c r="C72" s="107"/>
      <c r="D72" s="146">
        <v>10</v>
      </c>
      <c r="E72" s="127"/>
      <c r="F72" s="146">
        <v>10</v>
      </c>
      <c r="G72" s="146">
        <f>(5/129)*F72</f>
        <v>0.38759689922480622</v>
      </c>
    </row>
    <row r="73" spans="1:7" x14ac:dyDescent="0.3">
      <c r="A73" s="148"/>
      <c r="B73" s="106" t="s">
        <v>48</v>
      </c>
      <c r="C73" s="107"/>
      <c r="D73" s="146">
        <v>5</v>
      </c>
      <c r="E73" s="127"/>
      <c r="F73" s="146"/>
      <c r="G73" s="146"/>
    </row>
    <row r="74" spans="1:7" x14ac:dyDescent="0.3">
      <c r="A74" s="148"/>
      <c r="B74" s="106" t="s">
        <v>47</v>
      </c>
      <c r="C74" s="107"/>
      <c r="D74" s="146">
        <v>0</v>
      </c>
      <c r="E74" s="127"/>
      <c r="F74" s="146"/>
      <c r="G74" s="146"/>
    </row>
    <row r="75" spans="1:7" x14ac:dyDescent="0.3">
      <c r="A75" s="148"/>
      <c r="B75" s="114" t="s">
        <v>53</v>
      </c>
      <c r="C75" s="115"/>
      <c r="D75" s="125"/>
      <c r="E75" s="126"/>
      <c r="F75" s="126"/>
      <c r="G75" s="127"/>
    </row>
    <row r="76" spans="1:7" x14ac:dyDescent="0.3">
      <c r="A76" s="148"/>
      <c r="B76" s="106" t="s">
        <v>49</v>
      </c>
      <c r="C76" s="107"/>
      <c r="D76" s="146">
        <v>10</v>
      </c>
      <c r="E76" s="127"/>
      <c r="F76" s="146">
        <v>10</v>
      </c>
      <c r="G76" s="146">
        <f>(5/129)*F76</f>
        <v>0.38759689922480622</v>
      </c>
    </row>
    <row r="77" spans="1:7" x14ac:dyDescent="0.3">
      <c r="A77" s="148"/>
      <c r="B77" s="106" t="s">
        <v>48</v>
      </c>
      <c r="C77" s="107"/>
      <c r="D77" s="146">
        <v>5</v>
      </c>
      <c r="E77" s="127"/>
      <c r="F77" s="146"/>
      <c r="G77" s="146"/>
    </row>
    <row r="78" spans="1:7" x14ac:dyDescent="0.3">
      <c r="A78" s="148"/>
      <c r="B78" s="106" t="s">
        <v>47</v>
      </c>
      <c r="C78" s="107"/>
      <c r="D78" s="146">
        <v>0</v>
      </c>
      <c r="E78" s="127"/>
      <c r="F78" s="146"/>
      <c r="G78" s="146"/>
    </row>
    <row r="79" spans="1:7" x14ac:dyDescent="0.3">
      <c r="A79" s="154" t="s">
        <v>52</v>
      </c>
      <c r="B79" s="114" t="s">
        <v>51</v>
      </c>
      <c r="C79" s="115"/>
      <c r="D79" s="125"/>
      <c r="E79" s="126"/>
      <c r="F79" s="126"/>
      <c r="G79" s="127"/>
    </row>
    <row r="80" spans="1:7" x14ac:dyDescent="0.3">
      <c r="A80" s="155"/>
      <c r="B80" s="106" t="s">
        <v>49</v>
      </c>
      <c r="C80" s="107"/>
      <c r="D80" s="146">
        <v>10</v>
      </c>
      <c r="E80" s="127"/>
      <c r="F80" s="146">
        <v>3</v>
      </c>
      <c r="G80" s="146">
        <f>(5/129)*F80</f>
        <v>0.11627906976744186</v>
      </c>
    </row>
    <row r="81" spans="1:7" x14ac:dyDescent="0.3">
      <c r="A81" s="155"/>
      <c r="B81" s="106" t="s">
        <v>48</v>
      </c>
      <c r="C81" s="107"/>
      <c r="D81" s="146">
        <v>5</v>
      </c>
      <c r="E81" s="127"/>
      <c r="F81" s="146"/>
      <c r="G81" s="146"/>
    </row>
    <row r="82" spans="1:7" x14ac:dyDescent="0.3">
      <c r="A82" s="155"/>
      <c r="B82" s="106" t="s">
        <v>47</v>
      </c>
      <c r="C82" s="107"/>
      <c r="D82" s="146">
        <v>0</v>
      </c>
      <c r="E82" s="127"/>
      <c r="F82" s="146"/>
      <c r="G82" s="146"/>
    </row>
    <row r="83" spans="1:7" x14ac:dyDescent="0.3">
      <c r="A83" s="155"/>
      <c r="B83" s="114" t="s">
        <v>50</v>
      </c>
      <c r="C83" s="115"/>
      <c r="D83" s="125"/>
      <c r="E83" s="126"/>
      <c r="F83" s="126"/>
      <c r="G83" s="127"/>
    </row>
    <row r="84" spans="1:7" x14ac:dyDescent="0.3">
      <c r="A84" s="155"/>
      <c r="B84" s="106" t="s">
        <v>49</v>
      </c>
      <c r="C84" s="107"/>
      <c r="D84" s="146">
        <v>10</v>
      </c>
      <c r="E84" s="127"/>
      <c r="F84" s="146">
        <v>10</v>
      </c>
      <c r="G84" s="146">
        <f>(5/129)*F84</f>
        <v>0.38759689922480622</v>
      </c>
    </row>
    <row r="85" spans="1:7" x14ac:dyDescent="0.3">
      <c r="A85" s="155"/>
      <c r="B85" s="106" t="s">
        <v>48</v>
      </c>
      <c r="C85" s="107"/>
      <c r="D85" s="146">
        <v>5</v>
      </c>
      <c r="E85" s="127"/>
      <c r="F85" s="146"/>
      <c r="G85" s="146"/>
    </row>
    <row r="86" spans="1:7" x14ac:dyDescent="0.3">
      <c r="A86" s="156"/>
      <c r="B86" s="106" t="s">
        <v>47</v>
      </c>
      <c r="C86" s="107"/>
      <c r="D86" s="146">
        <v>0</v>
      </c>
      <c r="E86" s="127"/>
      <c r="F86" s="146"/>
      <c r="G86" s="146"/>
    </row>
    <row r="87" spans="1:7" x14ac:dyDescent="0.3">
      <c r="A87" s="118" t="s">
        <v>46</v>
      </c>
      <c r="B87" s="119"/>
      <c r="C87" s="119"/>
      <c r="D87" s="119"/>
      <c r="E87" s="119"/>
      <c r="F87" s="21">
        <f>SUM(F7:F86)</f>
        <v>110</v>
      </c>
      <c r="G87" s="25">
        <f>SUM(G84,G80,G76,G72,G68,G64,G60,G56,G52,G48,G43,G39,G34,G28,G24,G20,G13,G8)</f>
        <v>4.2635658914728687</v>
      </c>
    </row>
    <row r="88" spans="1:7" x14ac:dyDescent="0.3">
      <c r="A88" s="120" t="s">
        <v>45</v>
      </c>
      <c r="B88" s="123" t="s">
        <v>44</v>
      </c>
      <c r="C88" s="116" t="s">
        <v>43</v>
      </c>
      <c r="D88" s="128" t="s">
        <v>42</v>
      </c>
      <c r="E88" s="129"/>
      <c r="F88" s="22"/>
    </row>
    <row r="89" spans="1:7" x14ac:dyDescent="0.3">
      <c r="A89" s="121"/>
      <c r="B89" s="124"/>
      <c r="C89" s="117"/>
      <c r="D89" s="22" t="s">
        <v>39</v>
      </c>
      <c r="E89" s="23" t="s">
        <v>38</v>
      </c>
      <c r="F89" s="22"/>
    </row>
    <row r="90" spans="1:7" x14ac:dyDescent="0.3">
      <c r="A90" s="121"/>
      <c r="B90" s="130" t="s">
        <v>41</v>
      </c>
      <c r="C90" s="24" t="s">
        <v>39</v>
      </c>
      <c r="D90" s="22">
        <v>0</v>
      </c>
      <c r="E90" s="23">
        <v>3</v>
      </c>
      <c r="F90" s="146">
        <v>4</v>
      </c>
      <c r="G90" s="146">
        <f>(5/32)*F90</f>
        <v>0.625</v>
      </c>
    </row>
    <row r="91" spans="1:7" x14ac:dyDescent="0.3">
      <c r="A91" s="121"/>
      <c r="B91" s="131"/>
      <c r="C91" s="24" t="s">
        <v>38</v>
      </c>
      <c r="D91" s="22">
        <v>2</v>
      </c>
      <c r="E91" s="23">
        <v>4</v>
      </c>
      <c r="F91" s="146"/>
      <c r="G91" s="146"/>
    </row>
    <row r="92" spans="1:7" x14ac:dyDescent="0.3">
      <c r="A92" s="121"/>
      <c r="B92" s="130" t="s">
        <v>40</v>
      </c>
      <c r="C92" s="24" t="s">
        <v>39</v>
      </c>
      <c r="D92" s="22">
        <v>5</v>
      </c>
      <c r="E92" s="23">
        <v>7</v>
      </c>
      <c r="F92" s="146">
        <v>8</v>
      </c>
      <c r="G92" s="146">
        <f>(5/32)*F92</f>
        <v>1.25</v>
      </c>
    </row>
    <row r="93" spans="1:7" x14ac:dyDescent="0.3">
      <c r="A93" s="121"/>
      <c r="B93" s="131"/>
      <c r="C93" s="24" t="s">
        <v>38</v>
      </c>
      <c r="D93" s="22">
        <v>6</v>
      </c>
      <c r="E93" s="23">
        <v>8</v>
      </c>
      <c r="F93" s="146"/>
      <c r="G93" s="146"/>
    </row>
    <row r="94" spans="1:7" x14ac:dyDescent="0.3">
      <c r="A94" s="121"/>
      <c r="B94" s="141" t="s">
        <v>37</v>
      </c>
      <c r="C94" s="142"/>
      <c r="D94" s="22">
        <v>1</v>
      </c>
      <c r="E94" s="23">
        <v>2</v>
      </c>
      <c r="F94" s="22">
        <v>2</v>
      </c>
      <c r="G94" s="22">
        <f>(5/32)*F94</f>
        <v>0.3125</v>
      </c>
    </row>
    <row r="95" spans="1:7" x14ac:dyDescent="0.3">
      <c r="A95" s="121"/>
      <c r="B95" s="141" t="s">
        <v>36</v>
      </c>
      <c r="C95" s="142"/>
      <c r="D95" s="22">
        <v>2</v>
      </c>
      <c r="E95" s="23">
        <v>4</v>
      </c>
      <c r="F95" s="22">
        <v>4</v>
      </c>
      <c r="G95" s="22">
        <f>(5/32)*F95</f>
        <v>0.625</v>
      </c>
    </row>
    <row r="96" spans="1:7" x14ac:dyDescent="0.3">
      <c r="A96" s="121"/>
      <c r="B96" s="141" t="s">
        <v>35</v>
      </c>
      <c r="C96" s="142"/>
      <c r="D96" s="22">
        <v>2</v>
      </c>
      <c r="E96" s="23">
        <v>4</v>
      </c>
      <c r="F96" s="22">
        <v>4</v>
      </c>
      <c r="G96" s="22">
        <f>(5/32)*F96</f>
        <v>0.625</v>
      </c>
    </row>
    <row r="97" spans="1:7" x14ac:dyDescent="0.3">
      <c r="A97" s="121"/>
      <c r="B97" s="143" t="s">
        <v>34</v>
      </c>
      <c r="C97" s="144"/>
      <c r="D97" s="144"/>
      <c r="E97" s="144"/>
      <c r="F97" s="145"/>
    </row>
    <row r="98" spans="1:7" x14ac:dyDescent="0.3">
      <c r="A98" s="121"/>
      <c r="B98" s="141" t="s">
        <v>33</v>
      </c>
      <c r="C98" s="142"/>
      <c r="D98" s="106">
        <v>2</v>
      </c>
      <c r="E98" s="150"/>
      <c r="F98" s="22">
        <v>2</v>
      </c>
      <c r="G98" s="22">
        <f>(5/32)*F98</f>
        <v>0.3125</v>
      </c>
    </row>
    <row r="99" spans="1:7" x14ac:dyDescent="0.3">
      <c r="A99" s="121"/>
      <c r="B99" s="141" t="s">
        <v>32</v>
      </c>
      <c r="C99" s="142"/>
      <c r="D99" s="106">
        <v>4</v>
      </c>
      <c r="E99" s="150"/>
      <c r="F99" s="22">
        <v>4</v>
      </c>
      <c r="G99" s="22">
        <f>(5/32)*F99</f>
        <v>0.625</v>
      </c>
    </row>
    <row r="100" spans="1:7" x14ac:dyDescent="0.3">
      <c r="A100" s="122"/>
      <c r="B100" s="141" t="s">
        <v>31</v>
      </c>
      <c r="C100" s="142"/>
      <c r="D100" s="22">
        <v>2</v>
      </c>
      <c r="E100" s="23">
        <v>22</v>
      </c>
      <c r="F100" s="22">
        <v>4</v>
      </c>
      <c r="G100" s="22">
        <f>(5/32)*F100</f>
        <v>0.625</v>
      </c>
    </row>
    <row r="101" spans="1:7" x14ac:dyDescent="0.3">
      <c r="A101" s="118" t="s">
        <v>30</v>
      </c>
      <c r="B101" s="119"/>
      <c r="C101" s="119"/>
      <c r="D101" s="119"/>
      <c r="E101" s="119"/>
      <c r="F101" s="21">
        <f>SUM(F90:F100)</f>
        <v>32</v>
      </c>
      <c r="G101" s="21">
        <f>SUM(G90:G96,G98:G100)</f>
        <v>5</v>
      </c>
    </row>
    <row r="102" spans="1:7" ht="15" thickBot="1" x14ac:dyDescent="0.35"/>
    <row r="103" spans="1:7" ht="18" thickBot="1" x14ac:dyDescent="0.35">
      <c r="C103" s="108" t="s">
        <v>29</v>
      </c>
      <c r="D103" s="109"/>
      <c r="E103" s="110"/>
      <c r="F103" s="20">
        <f>(5/129)*F87+(5/32)*F101</f>
        <v>9.2635658914728687</v>
      </c>
    </row>
    <row r="104" spans="1:7" ht="15.6" thickTop="1" thickBot="1" x14ac:dyDescent="0.35">
      <c r="C104" s="111" t="s">
        <v>28</v>
      </c>
      <c r="D104" s="112"/>
      <c r="E104" s="113"/>
      <c r="F104" s="19" t="str">
        <f>IF(F103&gt;8,"MUY BUENO", IF(F103&gt; 6,"BUENO",IF(F103&gt; 4,"REGULAR",IF(F103&gt;3,"MALO","MUY MALO"))))</f>
        <v>MUY BUENO</v>
      </c>
    </row>
  </sheetData>
  <mergeCells count="215">
    <mergeCell ref="B24:C24"/>
    <mergeCell ref="G90:G91"/>
    <mergeCell ref="G92:G93"/>
    <mergeCell ref="B13:C13"/>
    <mergeCell ref="B14:C14"/>
    <mergeCell ref="B15:C15"/>
    <mergeCell ref="B16:C16"/>
    <mergeCell ref="B17:C17"/>
    <mergeCell ref="B18:C18"/>
    <mergeCell ref="B19:C19"/>
    <mergeCell ref="B20:C20"/>
    <mergeCell ref="D27:G27"/>
    <mergeCell ref="D52:E52"/>
    <mergeCell ref="D53:E53"/>
    <mergeCell ref="D54:E54"/>
    <mergeCell ref="D56:E56"/>
    <mergeCell ref="D48:E48"/>
    <mergeCell ref="B21:C21"/>
    <mergeCell ref="B22:C22"/>
    <mergeCell ref="B23:C23"/>
    <mergeCell ref="F48:F50"/>
    <mergeCell ref="F52:F54"/>
    <mergeCell ref="D43:E43"/>
    <mergeCell ref="D44:E44"/>
    <mergeCell ref="D47:G47"/>
    <mergeCell ref="D51:G51"/>
    <mergeCell ref="G72:G74"/>
    <mergeCell ref="D63:G63"/>
    <mergeCell ref="D67:G67"/>
    <mergeCell ref="D19:G19"/>
    <mergeCell ref="D23:G23"/>
    <mergeCell ref="D34:E34"/>
    <mergeCell ref="D35:E35"/>
    <mergeCell ref="D36:E36"/>
    <mergeCell ref="D37:E37"/>
    <mergeCell ref="D66:E66"/>
    <mergeCell ref="D57:E57"/>
    <mergeCell ref="D58:E58"/>
    <mergeCell ref="D60:E60"/>
    <mergeCell ref="G64:G66"/>
    <mergeCell ref="G34:G37"/>
    <mergeCell ref="G39:G41"/>
    <mergeCell ref="G43:G46"/>
    <mergeCell ref="G48:G50"/>
    <mergeCell ref="D38:G38"/>
    <mergeCell ref="D42:G42"/>
    <mergeCell ref="D55:G55"/>
    <mergeCell ref="D45:E45"/>
    <mergeCell ref="D46:E46"/>
    <mergeCell ref="G52:G54"/>
    <mergeCell ref="G56:G58"/>
    <mergeCell ref="G60:G62"/>
    <mergeCell ref="D59:G59"/>
    <mergeCell ref="D49:E49"/>
    <mergeCell ref="D50:E50"/>
    <mergeCell ref="F84:F86"/>
    <mergeCell ref="D76:E76"/>
    <mergeCell ref="D69:E69"/>
    <mergeCell ref="D84:E84"/>
    <mergeCell ref="D85:E85"/>
    <mergeCell ref="D86:E86"/>
    <mergeCell ref="D83:G83"/>
    <mergeCell ref="D77:E77"/>
    <mergeCell ref="D78:E78"/>
    <mergeCell ref="D80:E80"/>
    <mergeCell ref="D81:E81"/>
    <mergeCell ref="D79:G79"/>
    <mergeCell ref="G68:G70"/>
    <mergeCell ref="G76:G78"/>
    <mergeCell ref="G80:G82"/>
    <mergeCell ref="G84:G86"/>
    <mergeCell ref="A101:E101"/>
    <mergeCell ref="F8:F11"/>
    <mergeCell ref="F13:F18"/>
    <mergeCell ref="F20:F22"/>
    <mergeCell ref="F24:F26"/>
    <mergeCell ref="F28:F32"/>
    <mergeCell ref="D17:E17"/>
    <mergeCell ref="D18:E18"/>
    <mergeCell ref="D20:E20"/>
    <mergeCell ref="D21:E21"/>
    <mergeCell ref="F68:F70"/>
    <mergeCell ref="F72:F74"/>
    <mergeCell ref="D68:E68"/>
    <mergeCell ref="F34:F37"/>
    <mergeCell ref="F39:F41"/>
    <mergeCell ref="F43:F46"/>
    <mergeCell ref="D10:E10"/>
    <mergeCell ref="D11:E11"/>
    <mergeCell ref="D13:E13"/>
    <mergeCell ref="D14:E14"/>
    <mergeCell ref="D15:E15"/>
    <mergeCell ref="D16:E16"/>
    <mergeCell ref="D75:G75"/>
    <mergeCell ref="D72:E72"/>
    <mergeCell ref="B92:B93"/>
    <mergeCell ref="D98:E98"/>
    <mergeCell ref="D99:E99"/>
    <mergeCell ref="B94:C94"/>
    <mergeCell ref="F56:F58"/>
    <mergeCell ref="F60:F62"/>
    <mergeCell ref="F64:F66"/>
    <mergeCell ref="A38:A62"/>
    <mergeCell ref="A63:A78"/>
    <mergeCell ref="A79:A86"/>
    <mergeCell ref="D39:E39"/>
    <mergeCell ref="D40:E40"/>
    <mergeCell ref="D41:E41"/>
    <mergeCell ref="B39:C39"/>
    <mergeCell ref="D82:E82"/>
    <mergeCell ref="D62:E62"/>
    <mergeCell ref="D64:E64"/>
    <mergeCell ref="D65:E65"/>
    <mergeCell ref="D73:E73"/>
    <mergeCell ref="D74:E74"/>
    <mergeCell ref="F90:F91"/>
    <mergeCell ref="F92:F93"/>
    <mergeCell ref="F76:F78"/>
    <mergeCell ref="F80:F82"/>
    <mergeCell ref="D7:E7"/>
    <mergeCell ref="D8:E8"/>
    <mergeCell ref="D9:E9"/>
    <mergeCell ref="B56:C56"/>
    <mergeCell ref="B57:C57"/>
    <mergeCell ref="D70:E70"/>
    <mergeCell ref="A7:A26"/>
    <mergeCell ref="A27:A37"/>
    <mergeCell ref="D22:E22"/>
    <mergeCell ref="D24:E24"/>
    <mergeCell ref="D25:E25"/>
    <mergeCell ref="D26:E26"/>
    <mergeCell ref="D28:E28"/>
    <mergeCell ref="B48:C48"/>
    <mergeCell ref="B49:C49"/>
    <mergeCell ref="B50:C50"/>
    <mergeCell ref="B52:C52"/>
    <mergeCell ref="B53:C53"/>
    <mergeCell ref="B54:C54"/>
    <mergeCell ref="B40:C40"/>
    <mergeCell ref="B41:C41"/>
    <mergeCell ref="B43:C43"/>
    <mergeCell ref="B44:C44"/>
    <mergeCell ref="B45:C45"/>
    <mergeCell ref="B25:C25"/>
    <mergeCell ref="B26:C26"/>
    <mergeCell ref="B27:C27"/>
    <mergeCell ref="B58:C58"/>
    <mergeCell ref="B60:C60"/>
    <mergeCell ref="B61:C61"/>
    <mergeCell ref="B37:C37"/>
    <mergeCell ref="G8:G11"/>
    <mergeCell ref="G13:G18"/>
    <mergeCell ref="G20:G22"/>
    <mergeCell ref="G24:G26"/>
    <mergeCell ref="D12:G12"/>
    <mergeCell ref="B12:C12"/>
    <mergeCell ref="B34:C34"/>
    <mergeCell ref="B35:C35"/>
    <mergeCell ref="B36:C36"/>
    <mergeCell ref="D29:E29"/>
    <mergeCell ref="D30:E30"/>
    <mergeCell ref="D31:E31"/>
    <mergeCell ref="D32:E32"/>
    <mergeCell ref="B46:C46"/>
    <mergeCell ref="G28:G32"/>
    <mergeCell ref="D33:G33"/>
    <mergeCell ref="D61:E61"/>
    <mergeCell ref="A1:G3"/>
    <mergeCell ref="B98:C98"/>
    <mergeCell ref="B99:C99"/>
    <mergeCell ref="B100:C100"/>
    <mergeCell ref="B97:F97"/>
    <mergeCell ref="B67:C67"/>
    <mergeCell ref="B71:C71"/>
    <mergeCell ref="B75:C75"/>
    <mergeCell ref="B79:C79"/>
    <mergeCell ref="B95:C95"/>
    <mergeCell ref="B96:C96"/>
    <mergeCell ref="B68:C68"/>
    <mergeCell ref="B69:C69"/>
    <mergeCell ref="B70:C70"/>
    <mergeCell ref="B72:C72"/>
    <mergeCell ref="B73:C73"/>
    <mergeCell ref="B74:C74"/>
    <mergeCell ref="B76:C76"/>
    <mergeCell ref="B77:C77"/>
    <mergeCell ref="B62:C62"/>
    <mergeCell ref="B64:C64"/>
    <mergeCell ref="B65:C65"/>
    <mergeCell ref="B66:C66"/>
    <mergeCell ref="B85:C85"/>
    <mergeCell ref="B82:C82"/>
    <mergeCell ref="B84:C84"/>
    <mergeCell ref="C103:E103"/>
    <mergeCell ref="C104:E104"/>
    <mergeCell ref="B33:C33"/>
    <mergeCell ref="B38:C38"/>
    <mergeCell ref="B42:C42"/>
    <mergeCell ref="B47:C47"/>
    <mergeCell ref="B51:C51"/>
    <mergeCell ref="B55:C55"/>
    <mergeCell ref="B59:C59"/>
    <mergeCell ref="B63:C63"/>
    <mergeCell ref="C88:C89"/>
    <mergeCell ref="B86:C86"/>
    <mergeCell ref="B78:C78"/>
    <mergeCell ref="B83:C83"/>
    <mergeCell ref="B80:C80"/>
    <mergeCell ref="B81:C81"/>
    <mergeCell ref="A87:E87"/>
    <mergeCell ref="A88:A100"/>
    <mergeCell ref="B88:B89"/>
    <mergeCell ref="D71:G71"/>
    <mergeCell ref="D88:E88"/>
    <mergeCell ref="B90:B91"/>
  </mergeCells>
  <conditionalFormatting sqref="F6 F104">
    <cfRule type="iconSet" priority="3">
      <iconSet iconSet="4Arrows">
        <cfvo type="percent" val="0"/>
        <cfvo type="percent" val="25"/>
        <cfvo type="percent" val="50"/>
        <cfvo type="percent" val="75"/>
      </iconSet>
    </cfRule>
    <cfRule type="cellIs" dxfId="0" priority="4" operator="equal">
      <formula>"MUY BUENO"</formula>
    </cfRule>
  </conditionalFormatting>
  <conditionalFormatting sqref="F103">
    <cfRule type="colorScale" priority="2">
      <colorScale>
        <cfvo type="num" val="3"/>
        <cfvo type="num" val="5"/>
        <cfvo type="num" val="8"/>
        <color rgb="FFFF0000"/>
        <color rgb="FFFFFF00"/>
        <color rgb="FF00B050"/>
      </colorScale>
    </cfRule>
  </conditionalFormatting>
  <conditionalFormatting sqref="F6">
    <cfRule type="iconSet" priority="1">
      <iconSet iconSet="4Arrows">
        <cfvo type="percent" val="0"/>
        <cfvo type="percent" val="25"/>
        <cfvo type="percent" val="50"/>
        <cfvo type="percent" val="75"/>
      </iconSet>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077A6-E651-4D5F-A2C9-749EFEDF1107}">
  <dimension ref="A1:C9"/>
  <sheetViews>
    <sheetView workbookViewId="0">
      <selection activeCell="B5" sqref="B5"/>
    </sheetView>
  </sheetViews>
  <sheetFormatPr baseColWidth="10" defaultRowHeight="14.4" x14ac:dyDescent="0.3"/>
  <cols>
    <col min="1" max="1" width="39.6640625" bestFit="1" customWidth="1"/>
    <col min="2" max="2" width="16.6640625" customWidth="1"/>
    <col min="3" max="3" width="7.33203125" bestFit="1" customWidth="1"/>
  </cols>
  <sheetData>
    <row r="1" spans="1:3" ht="15" thickBot="1" x14ac:dyDescent="0.35"/>
    <row r="2" spans="1:3" ht="15.6" thickTop="1" thickBot="1" x14ac:dyDescent="0.35">
      <c r="A2" t="s">
        <v>131</v>
      </c>
      <c r="B2" s="33">
        <v>100</v>
      </c>
      <c r="C2" t="s">
        <v>130</v>
      </c>
    </row>
    <row r="3" spans="1:3" ht="15.6" thickTop="1" thickBot="1" x14ac:dyDescent="0.35">
      <c r="B3" s="31"/>
    </row>
    <row r="4" spans="1:3" ht="15.6" thickTop="1" thickBot="1" x14ac:dyDescent="0.35">
      <c r="A4" t="s">
        <v>129</v>
      </c>
      <c r="B4" s="32">
        <v>1</v>
      </c>
      <c r="C4" t="s">
        <v>128</v>
      </c>
    </row>
    <row r="5" spans="1:3" ht="15.6" thickTop="1" thickBot="1" x14ac:dyDescent="0.35">
      <c r="B5" s="31"/>
    </row>
    <row r="6" spans="1:3" ht="15.6" thickTop="1" thickBot="1" x14ac:dyDescent="0.35">
      <c r="A6" t="s">
        <v>127</v>
      </c>
      <c r="B6" s="30" t="str">
        <f>IMSQRT(2*(B4*9.8))</f>
        <v>4,42718872423573</v>
      </c>
      <c r="C6" t="s">
        <v>126</v>
      </c>
    </row>
    <row r="7" spans="1:3" ht="15.6" thickTop="1" thickBot="1" x14ac:dyDescent="0.35">
      <c r="B7" s="29"/>
    </row>
    <row r="8" spans="1:3" ht="15.6" thickTop="1" thickBot="1" x14ac:dyDescent="0.35">
      <c r="A8" t="s">
        <v>125</v>
      </c>
      <c r="B8" s="28">
        <f>B2*9.8*B4</f>
        <v>980.00000000000011</v>
      </c>
      <c r="C8" t="s">
        <v>124</v>
      </c>
    </row>
    <row r="9" spans="1:3" ht="15" thickTop="1" x14ac:dyDescent="0.3"/>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Introducir Datos</vt:lpstr>
      <vt:lpstr>Resultados</vt:lpstr>
      <vt:lpstr>Meseri</vt:lpstr>
      <vt:lpstr>Impacto de objetos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Cálculo de aforo y evacuación</dc:title>
  <dc:creator>JOSE GRANJA SOTO</dc:creator>
  <cp:keywords>Plan de Autoprotección</cp:keywords>
  <cp:lastModifiedBy>José Granja Soto</cp:lastModifiedBy>
  <dcterms:created xsi:type="dcterms:W3CDTF">2019-11-09T16:36:09Z</dcterms:created>
  <dcterms:modified xsi:type="dcterms:W3CDTF">2021-11-08T18:23:50Z</dcterms:modified>
</cp:coreProperties>
</file>